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905" activeTab="0"/>
  </bookViews>
  <sheets>
    <sheet name="Planilha Custos-itinerário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Recepcao</author>
  </authors>
  <commentList>
    <comment ref="E58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59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sharedStrings.xml><?xml version="1.0" encoding="utf-8"?>
<sst xmlns="http://schemas.openxmlformats.org/spreadsheetml/2006/main" count="60" uniqueCount="56">
  <si>
    <t>Veículo</t>
  </si>
  <si>
    <t>Valor</t>
  </si>
  <si>
    <t>Descrição dos Custos</t>
  </si>
  <si>
    <t>Valor Anual</t>
  </si>
  <si>
    <t>INSS</t>
  </si>
  <si>
    <t>FGTS</t>
  </si>
  <si>
    <t>13º Salário</t>
  </si>
  <si>
    <t>Sub-Totais</t>
  </si>
  <si>
    <t>Totais</t>
  </si>
  <si>
    <t>Adic.Férias</t>
  </si>
  <si>
    <t>Total</t>
  </si>
  <si>
    <t>Salário mensal</t>
  </si>
  <si>
    <t>Nº Meses com Transportes</t>
  </si>
  <si>
    <t>Nº Dias Letivos Ano</t>
  </si>
  <si>
    <t>Média Dias Letivos/Mês</t>
  </si>
  <si>
    <t>Percurso Mensal - Km</t>
  </si>
  <si>
    <t>Lucro</t>
  </si>
  <si>
    <t>Benefícios</t>
  </si>
  <si>
    <t>IPVA</t>
  </si>
  <si>
    <t>DPVAT</t>
  </si>
  <si>
    <t>Vistorias - Detran</t>
  </si>
  <si>
    <t>Vistoria Tacógrafo</t>
  </si>
  <si>
    <t>Discos Diagrama (Tacógrafos)</t>
  </si>
  <si>
    <t>Licenciamento</t>
  </si>
  <si>
    <t>Assessoria Contábil</t>
  </si>
  <si>
    <t>Valor Mensal</t>
  </si>
  <si>
    <t>Consumo Combustível</t>
  </si>
  <si>
    <t>Média/Consumo</t>
  </si>
  <si>
    <t>Km</t>
  </si>
  <si>
    <t>Percurso Diário - Km</t>
  </si>
  <si>
    <t>Relação Combustível/Manutenção</t>
  </si>
  <si>
    <t>Simples</t>
  </si>
  <si>
    <t>Valor por Km:</t>
  </si>
  <si>
    <t>Valores Anuais</t>
  </si>
  <si>
    <t>Seguro Passageiros</t>
  </si>
  <si>
    <t>Nota 02 - Média de valores dos principais custos fixos</t>
  </si>
  <si>
    <t>Nota 03 - Em cada itinerário deverá ser considerada as dificuldades peculiares das Localidades atendidades.</t>
  </si>
  <si>
    <t>Município de general câmara - rs</t>
  </si>
  <si>
    <t xml:space="preserve">               Maior dificuldade, maior custo de manutenção (pneus, amortecedores, filtros, lubrificantes, etc)</t>
  </si>
  <si>
    <t>Vistoria e Renovação</t>
  </si>
  <si>
    <t xml:space="preserve">               bem como maior consumo de combustivel</t>
  </si>
  <si>
    <t>Valor/Litro*</t>
  </si>
  <si>
    <r>
      <t xml:space="preserve">Salário Motorista+Encargos (Simples Nacional) - </t>
    </r>
    <r>
      <rPr>
        <b/>
        <sz val="9"/>
        <color indexed="10"/>
        <rFont val="Arial"/>
        <family val="2"/>
      </rPr>
      <t>Nota 1</t>
    </r>
  </si>
  <si>
    <r>
      <t xml:space="preserve">Documentação </t>
    </r>
    <r>
      <rPr>
        <b/>
        <sz val="9"/>
        <color indexed="8"/>
        <rFont val="Arial"/>
        <family val="2"/>
      </rPr>
      <t xml:space="preserve">(IPVA, Vistórias.etc) - </t>
    </r>
    <r>
      <rPr>
        <b/>
        <sz val="9"/>
        <color indexed="10"/>
        <rFont val="Arial"/>
        <family val="2"/>
      </rPr>
      <t>Nota 2</t>
    </r>
  </si>
  <si>
    <r>
      <t>Consumo Combustível/Manutenção</t>
    </r>
    <r>
      <rPr>
        <b/>
        <sz val="9"/>
        <color indexed="8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Nota 3</t>
    </r>
  </si>
  <si>
    <r>
      <t xml:space="preserve">Combustível </t>
    </r>
    <r>
      <rPr>
        <sz val="9"/>
        <color indexed="10"/>
        <rFont val="Arial"/>
        <family val="2"/>
      </rPr>
      <t>- Nota 3</t>
    </r>
  </si>
  <si>
    <r>
      <t xml:space="preserve">Documentação </t>
    </r>
    <r>
      <rPr>
        <sz val="9"/>
        <color indexed="8"/>
        <rFont val="Arial"/>
        <family val="2"/>
      </rPr>
      <t xml:space="preserve">(IPVA, Vistórias.etc) - </t>
    </r>
    <r>
      <rPr>
        <sz val="9"/>
        <color indexed="10"/>
        <rFont val="Arial"/>
        <family val="2"/>
      </rPr>
      <t>Nota 2</t>
    </r>
  </si>
  <si>
    <r>
      <t>Manutenção</t>
    </r>
    <r>
      <rPr>
        <sz val="9"/>
        <color indexed="8"/>
        <rFont val="Arial"/>
        <family val="2"/>
      </rPr>
      <t xml:space="preserve"> (Pneus, Freios, Óleos, etc) - </t>
    </r>
    <r>
      <rPr>
        <sz val="9"/>
        <color indexed="10"/>
        <rFont val="Arial"/>
        <family val="2"/>
      </rPr>
      <t>Nota 3</t>
    </r>
  </si>
  <si>
    <r>
      <t xml:space="preserve">Salário Motorista </t>
    </r>
    <r>
      <rPr>
        <sz val="9"/>
        <color indexed="10"/>
        <rFont val="Arial"/>
        <family val="2"/>
      </rPr>
      <t>- Nota 1</t>
    </r>
  </si>
  <si>
    <t>PLANILHA DE CUSTOS TRANSPORTE ESCOLAR 2019</t>
  </si>
  <si>
    <t>Van/Micro</t>
  </si>
  <si>
    <t>Nota 01 - Considerando 01 motorista por itinerário, sem utilização de monitor. Base Convenção Coletiva SindiRodoSul</t>
  </si>
  <si>
    <t>* (Média entre gasolina comum e óleo diesel comum: R$ 4,688 e R$ 3,551 - Fonte: ANP Base Porto Alegre - dez/2018)</t>
  </si>
  <si>
    <t xml:space="preserve">                RS002118/2018 na clausula terceira, letra "b", bem como Benefício Vale Alimentação</t>
  </si>
  <si>
    <t>Depreciação - 20% ao ano</t>
  </si>
  <si>
    <t>Roteiro 04 - Escola Anita Moreira e Trajano Azambuja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</si>
</sst>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* #,##0_-;\-* #,##0_-;_-* &quot;-&quot;_-;_-@_-"/>
    <numFmt numFmtId="178" formatCode="_-&quot;R$&quot;\ * #,##0.00_-;\-&quot;R$&quot;\ * #,##0.00_-;_-&quot;R$&quot;\ * &quot;-&quot;??_-;_-@_-"/>
    <numFmt numFmtId="179" formatCode="_-* #,##0.00_-;\-* #,##0.00_-;_-* &quot;-&quot;??_-;_-@_-"/>
    <numFmt numFmtId="180" formatCode="0.0%"/>
    <numFmt numFmtId="181" formatCode="_(* #,##0_);_(* \(#,##0\);_(* &quot;-&quot;??_);_(@_)"/>
    <numFmt numFmtId="182" formatCode="0.0"/>
    <numFmt numFmtId="183" formatCode="&quot;R$&quot;\ #,##0.00"/>
    <numFmt numFmtId="184" formatCode="0.0000%"/>
    <numFmt numFmtId="185" formatCode="0.000%"/>
    <numFmt numFmtId="186" formatCode="_(* #,##0.000_);_(* \(#,##0.000\);_(* &quot;-&quot;??_);_(@_)"/>
    <numFmt numFmtId="187" formatCode="_(* #,##0.0000_);_(* \(#,##0.00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8"/>
      <name val="Algerian"/>
      <family val="5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Algerian"/>
      <family val="5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91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right"/>
    </xf>
    <xf numFmtId="0" fontId="47" fillId="0" borderId="11" xfId="0" applyFont="1" applyBorder="1" applyAlignment="1">
      <alignment horizontal="right"/>
    </xf>
    <xf numFmtId="0" fontId="47" fillId="0" borderId="12" xfId="0" applyFont="1" applyBorder="1" applyAlignment="1">
      <alignment horizontal="right"/>
    </xf>
    <xf numFmtId="0" fontId="4" fillId="0" borderId="0" xfId="0" applyFont="1" applyAlignment="1">
      <alignment/>
    </xf>
    <xf numFmtId="43" fontId="47" fillId="13" borderId="13" xfId="52" applyFont="1" applyFill="1" applyBorder="1" applyAlignment="1" applyProtection="1">
      <alignment horizontal="right"/>
      <protection locked="0"/>
    </xf>
    <xf numFmtId="0" fontId="47" fillId="0" borderId="13" xfId="0" applyFont="1" applyFill="1" applyBorder="1" applyAlignment="1">
      <alignment horizontal="right"/>
    </xf>
    <xf numFmtId="43" fontId="47" fillId="0" borderId="13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left"/>
    </xf>
    <xf numFmtId="43" fontId="47" fillId="0" borderId="0" xfId="0" applyNumberFormat="1" applyFont="1" applyFill="1" applyBorder="1" applyAlignment="1">
      <alignment horizontal="left"/>
    </xf>
    <xf numFmtId="43" fontId="47" fillId="0" borderId="0" xfId="52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43" fontId="47" fillId="0" borderId="0" xfId="0" applyNumberFormat="1" applyFont="1" applyFill="1" applyBorder="1" applyAlignment="1">
      <alignment horizontal="right"/>
    </xf>
    <xf numFmtId="179" fontId="47" fillId="0" borderId="0" xfId="0" applyNumberFormat="1" applyFont="1" applyFill="1" applyBorder="1" applyAlignment="1">
      <alignment horizontal="right"/>
    </xf>
    <xf numFmtId="0" fontId="47" fillId="0" borderId="0" xfId="0" applyFont="1" applyFill="1" applyAlignment="1">
      <alignment horizontal="right"/>
    </xf>
    <xf numFmtId="43" fontId="48" fillId="0" borderId="14" xfId="52" applyFont="1" applyFill="1" applyBorder="1" applyAlignment="1">
      <alignment horizontal="right"/>
    </xf>
    <xf numFmtId="0" fontId="48" fillId="0" borderId="14" xfId="0" applyFont="1" applyFill="1" applyBorder="1" applyAlignment="1">
      <alignment horizontal="right"/>
    </xf>
    <xf numFmtId="44" fontId="48" fillId="0" borderId="14" xfId="46" applyFont="1" applyFill="1" applyBorder="1" applyAlignment="1">
      <alignment horizontal="right"/>
    </xf>
    <xf numFmtId="0" fontId="47" fillId="0" borderId="13" xfId="0" applyFont="1" applyBorder="1" applyAlignment="1">
      <alignment horizontal="right"/>
    </xf>
    <xf numFmtId="171" fontId="47" fillId="0" borderId="13" xfId="0" applyNumberFormat="1" applyFont="1" applyBorder="1" applyAlignment="1">
      <alignment horizontal="right"/>
    </xf>
    <xf numFmtId="43" fontId="47" fillId="13" borderId="0" xfId="52" applyFont="1" applyFill="1" applyBorder="1" applyAlignment="1" applyProtection="1">
      <alignment horizontal="right"/>
      <protection locked="0"/>
    </xf>
    <xf numFmtId="0" fontId="47" fillId="0" borderId="0" xfId="0" applyFont="1" applyBorder="1" applyAlignment="1">
      <alignment horizontal="right"/>
    </xf>
    <xf numFmtId="43" fontId="47" fillId="13" borderId="15" xfId="52" applyFont="1" applyFill="1" applyBorder="1" applyAlignment="1" applyProtection="1">
      <alignment horizontal="right"/>
      <protection locked="0"/>
    </xf>
    <xf numFmtId="43" fontId="47" fillId="0" borderId="15" xfId="0" applyNumberFormat="1" applyFont="1" applyBorder="1" applyAlignment="1">
      <alignment horizontal="right"/>
    </xf>
    <xf numFmtId="43" fontId="49" fillId="0" borderId="16" xfId="52" applyFont="1" applyBorder="1" applyAlignment="1">
      <alignment horizontal="right"/>
    </xf>
    <xf numFmtId="43" fontId="49" fillId="0" borderId="0" xfId="52" applyFont="1" applyBorder="1" applyAlignment="1">
      <alignment horizontal="right"/>
    </xf>
    <xf numFmtId="43" fontId="49" fillId="0" borderId="11" xfId="52" applyFont="1" applyBorder="1" applyAlignment="1">
      <alignment horizontal="right"/>
    </xf>
    <xf numFmtId="0" fontId="47" fillId="13" borderId="14" xfId="0" applyFont="1" applyFill="1" applyBorder="1" applyAlignment="1">
      <alignment horizontal="center"/>
    </xf>
    <xf numFmtId="9" fontId="7" fillId="0" borderId="14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Border="1" applyAlignment="1">
      <alignment horizontal="right"/>
    </xf>
    <xf numFmtId="0" fontId="48" fillId="0" borderId="11" xfId="0" applyFont="1" applyBorder="1" applyAlignment="1">
      <alignment horizontal="right"/>
    </xf>
    <xf numFmtId="0" fontId="49" fillId="0" borderId="16" xfId="0" applyFont="1" applyBorder="1" applyAlignment="1">
      <alignment horizontal="right"/>
    </xf>
    <xf numFmtId="43" fontId="48" fillId="0" borderId="14" xfId="52" applyFont="1" applyFill="1" applyBorder="1" applyAlignment="1">
      <alignment horizontal="center"/>
    </xf>
    <xf numFmtId="0" fontId="47" fillId="0" borderId="0" xfId="0" applyFont="1" applyBorder="1" applyAlignment="1">
      <alignment horizontal="left"/>
    </xf>
    <xf numFmtId="9" fontId="47" fillId="13" borderId="0" xfId="0" applyNumberFormat="1" applyFont="1" applyFill="1" applyBorder="1" applyAlignment="1">
      <alignment horizontal="center"/>
    </xf>
    <xf numFmtId="9" fontId="47" fillId="13" borderId="13" xfId="0" applyNumberFormat="1" applyFont="1" applyFill="1" applyBorder="1" applyAlignment="1">
      <alignment horizontal="center"/>
    </xf>
    <xf numFmtId="0" fontId="49" fillId="33" borderId="14" xfId="0" applyFont="1" applyFill="1" applyBorder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43" fontId="4" fillId="0" borderId="0" xfId="0" applyNumberFormat="1" applyFont="1" applyBorder="1" applyAlignment="1">
      <alignment/>
    </xf>
    <xf numFmtId="43" fontId="4" fillId="0" borderId="0" xfId="52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6" fillId="0" borderId="17" xfId="0" applyFont="1" applyBorder="1" applyAlignment="1">
      <alignment horizontal="right"/>
    </xf>
    <xf numFmtId="43" fontId="3" fillId="0" borderId="13" xfId="52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43" fontId="4" fillId="0" borderId="13" xfId="52" applyFont="1" applyFill="1" applyBorder="1" applyAlignment="1" applyProtection="1">
      <alignment horizontal="left"/>
      <protection locked="0"/>
    </xf>
    <xf numFmtId="43" fontId="4" fillId="13" borderId="13" xfId="52" applyFont="1" applyFill="1" applyBorder="1" applyAlignment="1" applyProtection="1">
      <alignment horizontal="right"/>
      <protection locked="0"/>
    </xf>
    <xf numFmtId="43" fontId="4" fillId="0" borderId="18" xfId="52" applyFont="1" applyFill="1" applyBorder="1" applyAlignment="1" applyProtection="1">
      <alignment horizontal="right"/>
      <protection locked="0"/>
    </xf>
    <xf numFmtId="43" fontId="47" fillId="0" borderId="0" xfId="52" applyFont="1" applyFill="1" applyBorder="1" applyAlignment="1" applyProtection="1">
      <alignment horizontal="right"/>
      <protection locked="0"/>
    </xf>
    <xf numFmtId="0" fontId="4" fillId="0" borderId="0" xfId="52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4" fillId="0" borderId="15" xfId="52" applyNumberFormat="1" applyFont="1" applyFill="1" applyBorder="1" applyAlignment="1" applyProtection="1">
      <alignment horizontal="right"/>
      <protection locked="0"/>
    </xf>
    <xf numFmtId="0" fontId="46" fillId="0" borderId="17" xfId="0" applyFont="1" applyBorder="1" applyAlignment="1">
      <alignment horizontal="right"/>
    </xf>
    <xf numFmtId="0" fontId="48" fillId="0" borderId="0" xfId="0" applyFont="1" applyBorder="1" applyAlignment="1">
      <alignment horizontal="left"/>
    </xf>
    <xf numFmtId="0" fontId="47" fillId="0" borderId="19" xfId="0" applyFont="1" applyFill="1" applyBorder="1" applyAlignment="1" applyProtection="1">
      <alignment horizontal="right"/>
      <protection locked="0"/>
    </xf>
    <xf numFmtId="43" fontId="47" fillId="0" borderId="19" xfId="52" applyFont="1" applyFill="1" applyBorder="1" applyAlignment="1" applyProtection="1">
      <alignment horizontal="right"/>
      <protection locked="0"/>
    </xf>
    <xf numFmtId="43" fontId="47" fillId="0" borderId="18" xfId="52" applyFont="1" applyFill="1" applyBorder="1" applyAlignment="1" applyProtection="1">
      <alignment horizontal="right"/>
      <protection locked="0"/>
    </xf>
    <xf numFmtId="0" fontId="46" fillId="0" borderId="11" xfId="0" applyFont="1" applyBorder="1" applyAlignment="1">
      <alignment horizontal="right"/>
    </xf>
    <xf numFmtId="43" fontId="47" fillId="0" borderId="11" xfId="52" applyFont="1" applyFill="1" applyBorder="1" applyAlignment="1" applyProtection="1">
      <alignment horizontal="right"/>
      <protection locked="0"/>
    </xf>
    <xf numFmtId="0" fontId="47" fillId="0" borderId="11" xfId="0" applyFont="1" applyFill="1" applyBorder="1" applyAlignment="1" applyProtection="1">
      <alignment horizontal="right"/>
      <protection locked="0"/>
    </xf>
    <xf numFmtId="0" fontId="46" fillId="0" borderId="16" xfId="0" applyFont="1" applyBorder="1" applyAlignment="1">
      <alignment horizontal="right"/>
    </xf>
    <xf numFmtId="0" fontId="47" fillId="0" borderId="0" xfId="0" applyFont="1" applyFill="1" applyBorder="1" applyAlignment="1" applyProtection="1">
      <alignment horizontal="right"/>
      <protection locked="0"/>
    </xf>
    <xf numFmtId="43" fontId="47" fillId="0" borderId="16" xfId="52" applyFont="1" applyFill="1" applyBorder="1" applyAlignment="1" applyProtection="1">
      <alignment horizontal="right"/>
      <protection locked="0"/>
    </xf>
    <xf numFmtId="0" fontId="47" fillId="0" borderId="11" xfId="0" applyFont="1" applyFill="1" applyBorder="1" applyAlignment="1">
      <alignment horizontal="right"/>
    </xf>
    <xf numFmtId="0" fontId="47" fillId="0" borderId="12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left"/>
    </xf>
    <xf numFmtId="0" fontId="49" fillId="0" borderId="14" xfId="0" applyFont="1" applyFill="1" applyBorder="1" applyAlignment="1">
      <alignment horizontal="right"/>
    </xf>
    <xf numFmtId="0" fontId="48" fillId="0" borderId="13" xfId="0" applyFont="1" applyFill="1" applyBorder="1" applyAlignment="1">
      <alignment horizontal="right"/>
    </xf>
    <xf numFmtId="0" fontId="49" fillId="0" borderId="13" xfId="0" applyFont="1" applyFill="1" applyBorder="1" applyAlignment="1">
      <alignment horizontal="right"/>
    </xf>
    <xf numFmtId="0" fontId="47" fillId="0" borderId="18" xfId="0" applyFont="1" applyFill="1" applyBorder="1" applyAlignment="1">
      <alignment horizontal="right"/>
    </xf>
    <xf numFmtId="0" fontId="46" fillId="0" borderId="20" xfId="0" applyFont="1" applyBorder="1" applyAlignment="1">
      <alignment horizontal="right"/>
    </xf>
    <xf numFmtId="43" fontId="47" fillId="0" borderId="19" xfId="0" applyNumberFormat="1" applyFont="1" applyFill="1" applyBorder="1" applyAlignment="1">
      <alignment horizontal="right"/>
    </xf>
    <xf numFmtId="0" fontId="47" fillId="0" borderId="19" xfId="0" applyFont="1" applyFill="1" applyBorder="1" applyAlignment="1">
      <alignment horizontal="right"/>
    </xf>
    <xf numFmtId="44" fontId="3" fillId="0" borderId="19" xfId="46" applyFont="1" applyFill="1" applyBorder="1" applyAlignment="1">
      <alignment horizontal="right"/>
    </xf>
    <xf numFmtId="0" fontId="47" fillId="0" borderId="21" xfId="0" applyFont="1" applyFill="1" applyBorder="1" applyAlignment="1">
      <alignment horizontal="right"/>
    </xf>
    <xf numFmtId="43" fontId="50" fillId="0" borderId="0" xfId="52" applyFont="1" applyFill="1" applyBorder="1" applyAlignment="1">
      <alignment horizontal="right"/>
    </xf>
    <xf numFmtId="43" fontId="50" fillId="0" borderId="11" xfId="52" applyFont="1" applyFill="1" applyBorder="1" applyAlignment="1">
      <alignment horizontal="right"/>
    </xf>
    <xf numFmtId="0" fontId="48" fillId="0" borderId="11" xfId="0" applyFont="1" applyFill="1" applyBorder="1" applyAlignment="1">
      <alignment horizontal="right"/>
    </xf>
    <xf numFmtId="43" fontId="47" fillId="0" borderId="11" xfId="0" applyNumberFormat="1" applyFont="1" applyFill="1" applyBorder="1" applyAlignment="1">
      <alignment horizontal="right"/>
    </xf>
    <xf numFmtId="0" fontId="49" fillId="0" borderId="14" xfId="0" applyFont="1" applyBorder="1" applyAlignment="1">
      <alignment horizontal="left"/>
    </xf>
    <xf numFmtId="0" fontId="47" fillId="0" borderId="14" xfId="0" applyFont="1" applyBorder="1" applyAlignment="1">
      <alignment horizontal="right"/>
    </xf>
    <xf numFmtId="43" fontId="47" fillId="0" borderId="14" xfId="52" applyFont="1" applyBorder="1" applyAlignment="1">
      <alignment horizontal="right"/>
    </xf>
    <xf numFmtId="0" fontId="48" fillId="0" borderId="14" xfId="0" applyFont="1" applyBorder="1" applyAlignment="1">
      <alignment horizontal="right"/>
    </xf>
    <xf numFmtId="0" fontId="47" fillId="0" borderId="18" xfId="0" applyFont="1" applyBorder="1" applyAlignment="1">
      <alignment horizontal="right"/>
    </xf>
    <xf numFmtId="43" fontId="48" fillId="0" borderId="14" xfId="0" applyNumberFormat="1" applyFont="1" applyBorder="1" applyAlignment="1">
      <alignment horizontal="right"/>
    </xf>
    <xf numFmtId="174" fontId="48" fillId="0" borderId="14" xfId="0" applyNumberFormat="1" applyFont="1" applyBorder="1" applyAlignment="1">
      <alignment horizontal="right"/>
    </xf>
    <xf numFmtId="0" fontId="47" fillId="0" borderId="16" xfId="0" applyFont="1" applyBorder="1" applyAlignment="1">
      <alignment horizontal="right"/>
    </xf>
    <xf numFmtId="43" fontId="49" fillId="0" borderId="16" xfId="0" applyNumberFormat="1" applyFont="1" applyBorder="1" applyAlignment="1">
      <alignment horizontal="right"/>
    </xf>
    <xf numFmtId="0" fontId="47" fillId="0" borderId="21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43" fontId="49" fillId="0" borderId="0" xfId="0" applyNumberFormat="1" applyFont="1" applyBorder="1" applyAlignment="1">
      <alignment horizontal="right"/>
    </xf>
    <xf numFmtId="43" fontId="49" fillId="0" borderId="11" xfId="0" applyNumberFormat="1" applyFont="1" applyBorder="1" applyAlignment="1">
      <alignment horizontal="right"/>
    </xf>
    <xf numFmtId="0" fontId="49" fillId="0" borderId="13" xfId="0" applyFont="1" applyBorder="1" applyAlignment="1">
      <alignment horizontal="left"/>
    </xf>
    <xf numFmtId="43" fontId="47" fillId="0" borderId="13" xfId="52" applyFont="1" applyBorder="1" applyAlignment="1">
      <alignment horizontal="right"/>
    </xf>
    <xf numFmtId="0" fontId="49" fillId="0" borderId="14" xfId="0" applyFont="1" applyBorder="1" applyAlignment="1">
      <alignment horizontal="right"/>
    </xf>
    <xf numFmtId="43" fontId="49" fillId="0" borderId="14" xfId="52" applyFont="1" applyBorder="1" applyAlignment="1">
      <alignment horizontal="right"/>
    </xf>
    <xf numFmtId="0" fontId="47" fillId="0" borderId="14" xfId="0" applyFont="1" applyBorder="1" applyAlignment="1">
      <alignment horizontal="left"/>
    </xf>
    <xf numFmtId="43" fontId="47" fillId="0" borderId="0" xfId="52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5" fillId="0" borderId="14" xfId="0" applyFont="1" applyFill="1" applyBorder="1" applyAlignment="1" applyProtection="1">
      <alignment horizontal="right"/>
      <protection locked="0"/>
    </xf>
    <xf numFmtId="178" fontId="48" fillId="0" borderId="13" xfId="52" applyNumberFormat="1" applyFont="1" applyFill="1" applyBorder="1" applyAlignment="1" applyProtection="1">
      <alignment horizontal="right"/>
      <protection locked="0"/>
    </xf>
    <xf numFmtId="183" fontId="48" fillId="0" borderId="19" xfId="0" applyNumberFormat="1" applyFont="1" applyBorder="1" applyAlignment="1">
      <alignment horizontal="right"/>
    </xf>
    <xf numFmtId="43" fontId="47" fillId="0" borderId="18" xfId="0" applyNumberFormat="1" applyFont="1" applyBorder="1" applyAlignment="1">
      <alignment horizontal="right"/>
    </xf>
    <xf numFmtId="43" fontId="47" fillId="0" borderId="11" xfId="52" applyFont="1" applyBorder="1" applyAlignment="1">
      <alignment horizontal="right"/>
    </xf>
    <xf numFmtId="183" fontId="48" fillId="0" borderId="11" xfId="0" applyNumberFormat="1" applyFont="1" applyBorder="1" applyAlignment="1">
      <alignment horizontal="right"/>
    </xf>
    <xf numFmtId="43" fontId="47" fillId="0" borderId="11" xfId="0" applyNumberFormat="1" applyFont="1" applyBorder="1" applyAlignment="1">
      <alignment horizontal="right"/>
    </xf>
    <xf numFmtId="43" fontId="47" fillId="0" borderId="16" xfId="52" applyFont="1" applyBorder="1" applyAlignment="1">
      <alignment horizontal="right"/>
    </xf>
    <xf numFmtId="43" fontId="47" fillId="0" borderId="16" xfId="0" applyNumberFormat="1" applyFont="1" applyBorder="1" applyAlignment="1">
      <alignment horizontal="right"/>
    </xf>
    <xf numFmtId="10" fontId="47" fillId="0" borderId="13" xfId="0" applyNumberFormat="1" applyFont="1" applyFill="1" applyBorder="1" applyAlignment="1">
      <alignment horizontal="right"/>
    </xf>
    <xf numFmtId="43" fontId="47" fillId="0" borderId="0" xfId="0" applyNumberFormat="1" applyFont="1" applyBorder="1" applyAlignment="1">
      <alignment horizontal="right"/>
    </xf>
    <xf numFmtId="185" fontId="47" fillId="0" borderId="13" xfId="0" applyNumberFormat="1" applyFont="1" applyBorder="1" applyAlignment="1">
      <alignment horizontal="right"/>
    </xf>
    <xf numFmtId="183" fontId="47" fillId="0" borderId="0" xfId="0" applyNumberFormat="1" applyFont="1" applyBorder="1" applyAlignment="1">
      <alignment horizontal="left"/>
    </xf>
    <xf numFmtId="185" fontId="47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47" fillId="0" borderId="0" xfId="52" applyFont="1" applyFill="1" applyBorder="1" applyAlignment="1" applyProtection="1">
      <alignment horizontal="right"/>
      <protection/>
    </xf>
    <xf numFmtId="43" fontId="49" fillId="0" borderId="14" xfId="0" applyNumberFormat="1" applyFont="1" applyBorder="1" applyAlignment="1">
      <alignment horizontal="right"/>
    </xf>
    <xf numFmtId="0" fontId="47" fillId="0" borderId="13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52" applyFont="1" applyFill="1" applyBorder="1" applyAlignment="1" applyProtection="1">
      <alignment/>
      <protection locked="0"/>
    </xf>
    <xf numFmtId="43" fontId="48" fillId="0" borderId="13" xfId="52" applyFont="1" applyFill="1" applyBorder="1" applyAlignment="1">
      <alignment horizontal="right"/>
    </xf>
    <xf numFmtId="0" fontId="47" fillId="0" borderId="14" xfId="0" applyFont="1" applyFill="1" applyBorder="1" applyAlignment="1">
      <alignment horizontal="right"/>
    </xf>
    <xf numFmtId="43" fontId="48" fillId="0" borderId="13" xfId="0" applyNumberFormat="1" applyFont="1" applyFill="1" applyBorder="1" applyAlignment="1">
      <alignment horizontal="right"/>
    </xf>
    <xf numFmtId="185" fontId="47" fillId="0" borderId="13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right"/>
    </xf>
    <xf numFmtId="43" fontId="49" fillId="0" borderId="14" xfId="0" applyNumberFormat="1" applyFont="1" applyFill="1" applyBorder="1" applyAlignment="1">
      <alignment horizontal="right"/>
    </xf>
    <xf numFmtId="0" fontId="49" fillId="33" borderId="14" xfId="0" applyFont="1" applyFill="1" applyBorder="1" applyAlignment="1">
      <alignment horizontal="right"/>
    </xf>
    <xf numFmtId="179" fontId="49" fillId="33" borderId="14" xfId="0" applyNumberFormat="1" applyFont="1" applyFill="1" applyBorder="1" applyAlignment="1">
      <alignment horizontal="right"/>
    </xf>
    <xf numFmtId="43" fontId="48" fillId="33" borderId="14" xfId="52" applyFont="1" applyFill="1" applyBorder="1" applyAlignment="1">
      <alignment horizontal="right"/>
    </xf>
    <xf numFmtId="0" fontId="47" fillId="33" borderId="14" xfId="0" applyFont="1" applyFill="1" applyBorder="1" applyAlignment="1">
      <alignment horizontal="right"/>
    </xf>
    <xf numFmtId="178" fontId="49" fillId="33" borderId="14" xfId="0" applyNumberFormat="1" applyFont="1" applyFill="1" applyBorder="1" applyAlignment="1">
      <alignment horizontal="right"/>
    </xf>
    <xf numFmtId="10" fontId="47" fillId="33" borderId="13" xfId="0" applyNumberFormat="1" applyFont="1" applyFill="1" applyBorder="1" applyAlignment="1">
      <alignment horizontal="right"/>
    </xf>
    <xf numFmtId="0" fontId="47" fillId="0" borderId="16" xfId="0" applyFont="1" applyFill="1" applyBorder="1" applyAlignment="1">
      <alignment horizontal="right"/>
    </xf>
    <xf numFmtId="43" fontId="50" fillId="0" borderId="16" xfId="52" applyFont="1" applyFill="1" applyBorder="1" applyAlignment="1">
      <alignment horizontal="right"/>
    </xf>
    <xf numFmtId="43" fontId="47" fillId="0" borderId="16" xfId="0" applyNumberFormat="1" applyFont="1" applyFill="1" applyBorder="1" applyAlignment="1">
      <alignment horizontal="right"/>
    </xf>
    <xf numFmtId="0" fontId="47" fillId="0" borderId="19" xfId="0" applyFont="1" applyBorder="1" applyAlignment="1">
      <alignment horizontal="right"/>
    </xf>
    <xf numFmtId="0" fontId="47" fillId="0" borderId="0" xfId="0" applyFont="1" applyFill="1" applyBorder="1" applyAlignment="1" applyProtection="1">
      <alignment horizontal="left"/>
      <protection locked="0"/>
    </xf>
    <xf numFmtId="0" fontId="47" fillId="0" borderId="0" xfId="0" applyFont="1" applyFill="1" applyBorder="1" applyAlignment="1">
      <alignment horizontal="left"/>
    </xf>
    <xf numFmtId="187" fontId="47" fillId="13" borderId="14" xfId="52" applyNumberFormat="1" applyFont="1" applyFill="1" applyBorder="1" applyAlignment="1">
      <alignment horizontal="right"/>
    </xf>
    <xf numFmtId="43" fontId="47" fillId="13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 applyProtection="1">
      <alignment horizontal="right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7" fillId="13" borderId="0" xfId="0" applyFont="1" applyFill="1" applyBorder="1" applyAlignment="1">
      <alignment/>
    </xf>
    <xf numFmtId="0" fontId="47" fillId="13" borderId="0" xfId="0" applyFont="1" applyFill="1" applyBorder="1" applyAlignment="1">
      <alignment horizontal="right"/>
    </xf>
    <xf numFmtId="43" fontId="47" fillId="13" borderId="0" xfId="52" applyFont="1" applyFill="1" applyBorder="1" applyAlignment="1">
      <alignment horizontal="right"/>
    </xf>
    <xf numFmtId="179" fontId="49" fillId="0" borderId="16" xfId="0" applyNumberFormat="1" applyFont="1" applyFill="1" applyBorder="1" applyAlignment="1">
      <alignment horizontal="right"/>
    </xf>
    <xf numFmtId="43" fontId="47" fillId="0" borderId="16" xfId="52" applyFont="1" applyFill="1" applyBorder="1" applyAlignment="1">
      <alignment horizontal="right"/>
    </xf>
    <xf numFmtId="179" fontId="47" fillId="0" borderId="0" xfId="52" applyNumberFormat="1" applyFont="1" applyFill="1" applyBorder="1" applyAlignment="1">
      <alignment horizontal="right"/>
    </xf>
    <xf numFmtId="0" fontId="4" fillId="0" borderId="0" xfId="52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14" xfId="0" applyFont="1" applyBorder="1" applyAlignment="1">
      <alignment horizontal="left"/>
    </xf>
    <xf numFmtId="0" fontId="49" fillId="0" borderId="16" xfId="0" applyFont="1" applyFill="1" applyBorder="1" applyAlignment="1">
      <alignment horizontal="right"/>
    </xf>
    <xf numFmtId="174" fontId="48" fillId="0" borderId="14" xfId="0" applyNumberFormat="1" applyFont="1" applyBorder="1" applyAlignment="1">
      <alignment horizontal="right"/>
    </xf>
    <xf numFmtId="0" fontId="48" fillId="0" borderId="14" xfId="0" applyFont="1" applyBorder="1" applyAlignment="1">
      <alignment horizontal="right"/>
    </xf>
    <xf numFmtId="0" fontId="47" fillId="0" borderId="0" xfId="0" applyFont="1" applyFill="1" applyBorder="1" applyAlignment="1" applyProtection="1">
      <alignment horizontal="left"/>
      <protection locked="0"/>
    </xf>
    <xf numFmtId="0" fontId="47" fillId="0" borderId="15" xfId="0" applyFont="1" applyFill="1" applyBorder="1" applyAlignment="1" applyProtection="1">
      <alignment horizontal="left"/>
      <protection locked="0"/>
    </xf>
    <xf numFmtId="0" fontId="49" fillId="0" borderId="14" xfId="0" applyFont="1" applyFill="1" applyBorder="1" applyAlignment="1">
      <alignment horizontal="right"/>
    </xf>
    <xf numFmtId="0" fontId="47" fillId="0" borderId="13" xfId="0" applyFont="1" applyFill="1" applyBorder="1" applyAlignment="1" applyProtection="1">
      <alignment horizontal="left"/>
      <protection locked="0"/>
    </xf>
    <xf numFmtId="43" fontId="4" fillId="0" borderId="22" xfId="52" applyFont="1" applyFill="1" applyBorder="1" applyAlignment="1" applyProtection="1">
      <alignment horizontal="left"/>
      <protection locked="0"/>
    </xf>
    <xf numFmtId="43" fontId="4" fillId="0" borderId="23" xfId="52" applyFont="1" applyFill="1" applyBorder="1" applyAlignment="1" applyProtection="1">
      <alignment horizontal="left"/>
      <protection locked="0"/>
    </xf>
    <xf numFmtId="43" fontId="4" fillId="0" borderId="24" xfId="52" applyFont="1" applyFill="1" applyBorder="1" applyAlignment="1" applyProtection="1">
      <alignment horizontal="left"/>
      <protection locked="0"/>
    </xf>
    <xf numFmtId="43" fontId="4" fillId="0" borderId="25" xfId="52" applyFont="1" applyFill="1" applyBorder="1" applyAlignment="1" applyProtection="1">
      <alignment horizontal="left"/>
      <protection locked="0"/>
    </xf>
    <xf numFmtId="43" fontId="4" fillId="0" borderId="26" xfId="52" applyFont="1" applyFill="1" applyBorder="1" applyAlignment="1" applyProtection="1">
      <alignment horizontal="left"/>
      <protection locked="0"/>
    </xf>
    <xf numFmtId="43" fontId="4" fillId="0" borderId="27" xfId="52" applyFont="1" applyFill="1" applyBorder="1" applyAlignment="1" applyProtection="1">
      <alignment horizontal="left"/>
      <protection locked="0"/>
    </xf>
    <xf numFmtId="0" fontId="51" fillId="0" borderId="0" xfId="0" applyFont="1" applyFill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left"/>
    </xf>
    <xf numFmtId="0" fontId="7" fillId="0" borderId="14" xfId="0" applyFont="1" applyFill="1" applyBorder="1" applyAlignment="1" applyProtection="1">
      <alignment horizontal="left"/>
      <protection locked="0"/>
    </xf>
    <xf numFmtId="0" fontId="47" fillId="0" borderId="0" xfId="0" applyFont="1" applyFill="1" applyBorder="1" applyAlignment="1">
      <alignment horizontal="right"/>
    </xf>
    <xf numFmtId="43" fontId="4" fillId="0" borderId="0" xfId="52" applyFont="1" applyFill="1" applyBorder="1" applyAlignment="1" applyProtection="1">
      <alignment horizontal="left"/>
      <protection locked="0"/>
    </xf>
    <xf numFmtId="43" fontId="49" fillId="0" borderId="14" xfId="52" applyFont="1" applyBorder="1" applyAlignment="1">
      <alignment horizontal="righ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0</xdr:row>
      <xdr:rowOff>28575</xdr:rowOff>
    </xdr:from>
    <xdr:to>
      <xdr:col>3</xdr:col>
      <xdr:colOff>257175</xdr:colOff>
      <xdr:row>2</xdr:row>
      <xdr:rowOff>47625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28575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zoomScale="150" zoomScaleNormal="150" zoomScalePageLayoutView="0" workbookViewId="0" topLeftCell="A53">
      <selection activeCell="G12" sqref="G12"/>
    </sheetView>
  </sheetViews>
  <sheetFormatPr defaultColWidth="9.140625" defaultRowHeight="15"/>
  <cols>
    <col min="1" max="1" width="1.421875" style="6" customWidth="1"/>
    <col min="2" max="2" width="10.421875" style="7" customWidth="1"/>
    <col min="3" max="3" width="9.140625" style="7" customWidth="1"/>
    <col min="4" max="4" width="24.28125" style="7" customWidth="1"/>
    <col min="5" max="5" width="11.140625" style="7" customWidth="1"/>
    <col min="6" max="6" width="11.421875" style="7" customWidth="1"/>
    <col min="7" max="7" width="9.7109375" style="7" customWidth="1"/>
    <col min="8" max="8" width="14.140625" style="7" customWidth="1"/>
    <col min="9" max="9" width="0.9921875" style="7" customWidth="1"/>
    <col min="10" max="10" width="2.421875" style="7" customWidth="1"/>
    <col min="11" max="11" width="3.8515625" style="12" customWidth="1"/>
    <col min="12" max="12" width="12.00390625" style="12" customWidth="1"/>
    <col min="13" max="13" width="11.28125" style="12" customWidth="1"/>
    <col min="14" max="14" width="10.00390625" style="12" customWidth="1"/>
    <col min="15" max="15" width="3.8515625" style="12" customWidth="1"/>
    <col min="16" max="16" width="8.140625" style="12" customWidth="1"/>
    <col min="17" max="17" width="5.28125" style="12" customWidth="1"/>
    <col min="18" max="19" width="9.140625" style="12" customWidth="1"/>
    <col min="20" max="20" width="9.28125" style="1" customWidth="1"/>
    <col min="21" max="22" width="9.140625" style="1" customWidth="1"/>
    <col min="23" max="16384" width="9.140625" style="8" customWidth="1"/>
  </cols>
  <sheetData>
    <row r="1" spans="1:22" s="5" customFormat="1" ht="12">
      <c r="A1" s="181" t="s">
        <v>37</v>
      </c>
      <c r="B1" s="181"/>
      <c r="C1" s="181"/>
      <c r="D1" s="181"/>
      <c r="E1" s="181"/>
      <c r="F1" s="181"/>
      <c r="G1" s="181"/>
      <c r="H1" s="181"/>
      <c r="I1" s="181"/>
      <c r="J1" s="22"/>
      <c r="K1" s="47"/>
      <c r="L1" s="47"/>
      <c r="M1" s="47"/>
      <c r="N1" s="47"/>
      <c r="O1" s="47"/>
      <c r="P1" s="47"/>
      <c r="Q1" s="47"/>
      <c r="R1" s="47"/>
      <c r="S1" s="47"/>
      <c r="T1" s="4"/>
      <c r="U1" s="4"/>
      <c r="V1" s="4"/>
    </row>
    <row r="2" spans="1:22" s="5" customFormat="1" ht="12">
      <c r="A2" s="181" t="s">
        <v>49</v>
      </c>
      <c r="B2" s="181"/>
      <c r="C2" s="181"/>
      <c r="D2" s="181"/>
      <c r="E2" s="181"/>
      <c r="F2" s="181"/>
      <c r="G2" s="181"/>
      <c r="H2" s="181"/>
      <c r="I2" s="181"/>
      <c r="J2" s="22"/>
      <c r="K2" s="47"/>
      <c r="L2" s="47"/>
      <c r="M2" s="47"/>
      <c r="N2" s="47"/>
      <c r="O2" s="47"/>
      <c r="P2" s="47"/>
      <c r="Q2" s="47"/>
      <c r="R2" s="47"/>
      <c r="S2" s="47"/>
      <c r="T2" s="4"/>
      <c r="U2" s="4"/>
      <c r="V2" s="4"/>
    </row>
    <row r="3" ht="9.75" customHeight="1" thickBot="1"/>
    <row r="4" spans="1:21" ht="4.5" customHeight="1" thickTop="1">
      <c r="A4" s="9"/>
      <c r="B4" s="10"/>
      <c r="C4" s="10"/>
      <c r="D4" s="10"/>
      <c r="E4" s="10"/>
      <c r="F4" s="10"/>
      <c r="G4" s="10"/>
      <c r="H4" s="10"/>
      <c r="I4" s="11"/>
      <c r="J4" s="29"/>
      <c r="K4" s="48"/>
      <c r="L4" s="48"/>
      <c r="M4" s="49"/>
      <c r="N4" s="50"/>
      <c r="O4" s="48"/>
      <c r="P4" s="48"/>
      <c r="Q4" s="51"/>
      <c r="R4" s="48"/>
      <c r="S4" s="48"/>
      <c r="T4" s="48"/>
      <c r="U4" s="2"/>
    </row>
    <row r="5" spans="1:21" ht="15" customHeight="1">
      <c r="A5" s="182" t="s">
        <v>55</v>
      </c>
      <c r="B5" s="183"/>
      <c r="C5" s="183"/>
      <c r="D5" s="183"/>
      <c r="E5" s="183"/>
      <c r="F5" s="183"/>
      <c r="G5" s="183"/>
      <c r="H5" s="183"/>
      <c r="I5" s="184"/>
      <c r="J5" s="29"/>
      <c r="K5" s="48"/>
      <c r="L5" s="48"/>
      <c r="M5" s="49"/>
      <c r="N5" s="50"/>
      <c r="O5" s="48"/>
      <c r="P5" s="48"/>
      <c r="Q5" s="51"/>
      <c r="R5" s="48"/>
      <c r="S5" s="48"/>
      <c r="T5" s="48"/>
      <c r="U5" s="2"/>
    </row>
    <row r="6" spans="1:21" ht="8.25" customHeight="1">
      <c r="A6" s="52"/>
      <c r="B6" s="53"/>
      <c r="C6" s="53"/>
      <c r="D6" s="53"/>
      <c r="E6" s="53"/>
      <c r="F6" s="53"/>
      <c r="G6" s="53"/>
      <c r="H6" s="53"/>
      <c r="I6" s="54"/>
      <c r="J6" s="29"/>
      <c r="K6" s="48"/>
      <c r="L6" s="48"/>
      <c r="M6" s="49"/>
      <c r="N6" s="50"/>
      <c r="O6" s="48"/>
      <c r="P6" s="48"/>
      <c r="Q6" s="51"/>
      <c r="R6" s="48"/>
      <c r="S6" s="48"/>
      <c r="T6" s="48"/>
      <c r="U6" s="2"/>
    </row>
    <row r="7" spans="1:21" ht="12">
      <c r="A7" s="55"/>
      <c r="B7" s="56" t="s">
        <v>0</v>
      </c>
      <c r="C7" s="57"/>
      <c r="D7" s="57"/>
      <c r="E7" s="57" t="s">
        <v>1</v>
      </c>
      <c r="F7" s="58"/>
      <c r="G7" s="58"/>
      <c r="H7" s="58"/>
      <c r="I7" s="59"/>
      <c r="J7" s="19"/>
      <c r="K7" s="48"/>
      <c r="L7" s="60"/>
      <c r="M7" s="48"/>
      <c r="N7" s="50"/>
      <c r="O7" s="48"/>
      <c r="P7" s="48"/>
      <c r="Q7" s="51"/>
      <c r="R7" s="48"/>
      <c r="S7" s="48"/>
      <c r="T7" s="48"/>
      <c r="U7" s="2"/>
    </row>
    <row r="8" spans="1:21" ht="12">
      <c r="A8" s="55"/>
      <c r="B8" s="61" t="s">
        <v>50</v>
      </c>
      <c r="C8" s="156"/>
      <c r="D8" s="157"/>
      <c r="E8" s="62">
        <v>40000</v>
      </c>
      <c r="F8" s="58"/>
      <c r="G8" s="58"/>
      <c r="H8" s="58"/>
      <c r="I8" s="63"/>
      <c r="J8" s="64"/>
      <c r="K8" s="48"/>
      <c r="L8" s="60"/>
      <c r="M8" s="48"/>
      <c r="N8" s="50"/>
      <c r="O8" s="48"/>
      <c r="P8" s="48"/>
      <c r="Q8" s="51"/>
      <c r="R8" s="48"/>
      <c r="S8" s="48"/>
      <c r="T8" s="48"/>
      <c r="U8" s="2"/>
    </row>
    <row r="9" spans="1:21" ht="12">
      <c r="A9" s="55"/>
      <c r="B9" s="175" t="s">
        <v>13</v>
      </c>
      <c r="C9" s="176"/>
      <c r="D9" s="177"/>
      <c r="E9" s="65">
        <v>200</v>
      </c>
      <c r="F9" s="66"/>
      <c r="G9" s="66"/>
      <c r="H9" s="66"/>
      <c r="I9" s="63"/>
      <c r="J9" s="64"/>
      <c r="K9" s="48"/>
      <c r="L9" s="60"/>
      <c r="M9" s="48"/>
      <c r="N9" s="50"/>
      <c r="O9" s="48"/>
      <c r="P9" s="48"/>
      <c r="Q9" s="51"/>
      <c r="R9" s="48"/>
      <c r="S9" s="48"/>
      <c r="T9" s="48"/>
      <c r="U9" s="2"/>
    </row>
    <row r="10" spans="1:21" ht="12">
      <c r="A10" s="55"/>
      <c r="B10" s="175" t="s">
        <v>12</v>
      </c>
      <c r="C10" s="176"/>
      <c r="D10" s="177"/>
      <c r="E10" s="65">
        <v>10</v>
      </c>
      <c r="F10" s="66"/>
      <c r="G10" s="66"/>
      <c r="H10" s="66"/>
      <c r="I10" s="63"/>
      <c r="J10" s="64"/>
      <c r="K10" s="48"/>
      <c r="L10" s="60"/>
      <c r="M10" s="48"/>
      <c r="N10" s="50"/>
      <c r="O10" s="48"/>
      <c r="P10" s="48"/>
      <c r="Q10" s="51"/>
      <c r="R10" s="48"/>
      <c r="S10" s="48"/>
      <c r="T10" s="48"/>
      <c r="U10" s="2"/>
    </row>
    <row r="11" spans="1:21" ht="12">
      <c r="A11" s="55"/>
      <c r="B11" s="175" t="s">
        <v>14</v>
      </c>
      <c r="C11" s="176"/>
      <c r="D11" s="177"/>
      <c r="E11" s="65">
        <v>20</v>
      </c>
      <c r="F11" s="66"/>
      <c r="G11" s="66"/>
      <c r="H11" s="66"/>
      <c r="I11" s="63"/>
      <c r="J11" s="64"/>
      <c r="K11" s="48"/>
      <c r="L11" s="60"/>
      <c r="M11" s="48"/>
      <c r="N11" s="50"/>
      <c r="O11" s="48"/>
      <c r="P11" s="48"/>
      <c r="Q11" s="51"/>
      <c r="R11" s="48"/>
      <c r="S11" s="48"/>
      <c r="T11" s="48"/>
      <c r="U11" s="2"/>
    </row>
    <row r="12" spans="1:21" ht="12">
      <c r="A12" s="55"/>
      <c r="B12" s="189" t="s">
        <v>29</v>
      </c>
      <c r="C12" s="189"/>
      <c r="D12" s="189"/>
      <c r="E12" s="164">
        <v>89</v>
      </c>
      <c r="F12" s="66"/>
      <c r="G12" s="66"/>
      <c r="H12" s="66"/>
      <c r="I12" s="63"/>
      <c r="J12" s="64"/>
      <c r="K12" s="48"/>
      <c r="L12" s="60"/>
      <c r="M12" s="48"/>
      <c r="N12" s="50"/>
      <c r="O12" s="48"/>
      <c r="P12" s="48"/>
      <c r="Q12" s="51"/>
      <c r="R12" s="48"/>
      <c r="S12" s="48"/>
      <c r="T12" s="48"/>
      <c r="U12" s="2"/>
    </row>
    <row r="13" spans="1:21" ht="12">
      <c r="A13" s="55"/>
      <c r="B13" s="178" t="s">
        <v>15</v>
      </c>
      <c r="C13" s="179"/>
      <c r="D13" s="180"/>
      <c r="E13" s="67">
        <f>E12*20</f>
        <v>1780</v>
      </c>
      <c r="F13" s="66"/>
      <c r="G13" s="66"/>
      <c r="H13" s="66"/>
      <c r="I13" s="63"/>
      <c r="J13" s="64"/>
      <c r="K13" s="48"/>
      <c r="L13" s="60"/>
      <c r="M13" s="48"/>
      <c r="N13" s="50"/>
      <c r="O13" s="48"/>
      <c r="P13" s="48"/>
      <c r="Q13" s="51"/>
      <c r="R13" s="48"/>
      <c r="S13" s="48"/>
      <c r="T13" s="48"/>
      <c r="U13" s="2"/>
    </row>
    <row r="14" spans="1:21" ht="12.75" thickBot="1">
      <c r="A14" s="68"/>
      <c r="B14" s="69"/>
      <c r="C14" s="41"/>
      <c r="D14" s="41"/>
      <c r="E14" s="64"/>
      <c r="F14" s="70"/>
      <c r="G14" s="70"/>
      <c r="H14" s="71"/>
      <c r="I14" s="72"/>
      <c r="J14" s="64"/>
      <c r="K14" s="48"/>
      <c r="L14" s="48"/>
      <c r="M14" s="48"/>
      <c r="N14" s="48"/>
      <c r="O14" s="48"/>
      <c r="P14" s="48"/>
      <c r="Q14" s="48"/>
      <c r="R14" s="48"/>
      <c r="S14" s="48"/>
      <c r="T14" s="2"/>
      <c r="U14" s="2"/>
    </row>
    <row r="15" spans="1:21" ht="6" customHeight="1" thickBot="1" thickTop="1">
      <c r="A15" s="73"/>
      <c r="B15" s="38"/>
      <c r="C15" s="10"/>
      <c r="D15" s="10"/>
      <c r="E15" s="74"/>
      <c r="F15" s="75"/>
      <c r="G15" s="75"/>
      <c r="H15" s="74"/>
      <c r="I15" s="74"/>
      <c r="J15" s="64"/>
      <c r="K15" s="48"/>
      <c r="L15" s="48"/>
      <c r="M15" s="48"/>
      <c r="N15" s="48"/>
      <c r="O15" s="48"/>
      <c r="P15" s="48"/>
      <c r="Q15" s="48"/>
      <c r="R15" s="48"/>
      <c r="S15" s="48"/>
      <c r="T15" s="2"/>
      <c r="U15" s="2"/>
    </row>
    <row r="16" spans="1:21" ht="12.75" hidden="1" thickBot="1">
      <c r="A16" s="76"/>
      <c r="B16" s="37"/>
      <c r="C16" s="29"/>
      <c r="D16" s="29"/>
      <c r="E16" s="64"/>
      <c r="F16" s="77"/>
      <c r="G16" s="77"/>
      <c r="H16" s="64"/>
      <c r="I16" s="78"/>
      <c r="J16" s="64"/>
      <c r="K16" s="48"/>
      <c r="L16" s="48"/>
      <c r="M16" s="48"/>
      <c r="N16" s="48"/>
      <c r="O16" s="48"/>
      <c r="P16" s="48"/>
      <c r="Q16" s="48"/>
      <c r="R16" s="48"/>
      <c r="S16" s="48"/>
      <c r="T16" s="2"/>
      <c r="U16" s="2"/>
    </row>
    <row r="17" spans="1:21" ht="12.75" thickTop="1">
      <c r="A17" s="9"/>
      <c r="B17" s="79"/>
      <c r="C17" s="79"/>
      <c r="D17" s="79"/>
      <c r="E17" s="79"/>
      <c r="F17" s="79"/>
      <c r="G17" s="79"/>
      <c r="H17" s="79"/>
      <c r="I17" s="80"/>
      <c r="J17" s="29"/>
      <c r="K17" s="48"/>
      <c r="L17" s="48"/>
      <c r="M17" s="48"/>
      <c r="N17" s="48"/>
      <c r="O17" s="48"/>
      <c r="P17" s="48"/>
      <c r="Q17" s="48"/>
      <c r="R17" s="48"/>
      <c r="S17" s="48"/>
      <c r="T17" s="2"/>
      <c r="U17" s="2"/>
    </row>
    <row r="18" spans="1:21" ht="12">
      <c r="A18" s="68"/>
      <c r="B18" s="81" t="s">
        <v>42</v>
      </c>
      <c r="C18" s="82"/>
      <c r="D18" s="82"/>
      <c r="E18" s="14"/>
      <c r="F18" s="83" t="s">
        <v>3</v>
      </c>
      <c r="G18" s="84"/>
      <c r="H18" s="83" t="s">
        <v>25</v>
      </c>
      <c r="I18" s="85"/>
      <c r="J18" s="29"/>
      <c r="K18" s="48"/>
      <c r="L18" s="48"/>
      <c r="M18" s="48"/>
      <c r="N18" s="48"/>
      <c r="O18" s="48"/>
      <c r="P18" s="48"/>
      <c r="Q18" s="48"/>
      <c r="R18" s="48"/>
      <c r="S18" s="48"/>
      <c r="T18" s="2"/>
      <c r="U18" s="2"/>
    </row>
    <row r="19" spans="1:21" ht="12">
      <c r="A19" s="68"/>
      <c r="B19" s="186" t="s">
        <v>11</v>
      </c>
      <c r="C19" s="186"/>
      <c r="D19" s="13">
        <v>1712.7</v>
      </c>
      <c r="E19" s="14"/>
      <c r="F19" s="14"/>
      <c r="G19" s="14"/>
      <c r="H19" s="15">
        <f>D19</f>
        <v>1712.7</v>
      </c>
      <c r="I19" s="85"/>
      <c r="J19" s="29"/>
      <c r="K19" s="48"/>
      <c r="L19" s="48"/>
      <c r="M19" s="48"/>
      <c r="N19" s="48"/>
      <c r="O19" s="48"/>
      <c r="P19" s="48"/>
      <c r="Q19" s="48"/>
      <c r="R19" s="48"/>
      <c r="S19" s="48"/>
      <c r="T19" s="2"/>
      <c r="U19" s="2"/>
    </row>
    <row r="20" spans="1:21" ht="12">
      <c r="A20" s="68"/>
      <c r="B20" s="16" t="s">
        <v>4</v>
      </c>
      <c r="C20" s="17">
        <f>D19*0.09</f>
        <v>154.143</v>
      </c>
      <c r="D20" s="18"/>
      <c r="E20" s="19"/>
      <c r="F20" s="19"/>
      <c r="G20" s="19"/>
      <c r="H20" s="20">
        <f>C20</f>
        <v>154.143</v>
      </c>
      <c r="I20" s="85"/>
      <c r="J20" s="29"/>
      <c r="K20" s="48"/>
      <c r="L20" s="48"/>
      <c r="M20" s="48"/>
      <c r="N20" s="48"/>
      <c r="O20" s="48"/>
      <c r="P20" s="48"/>
      <c r="Q20" s="48"/>
      <c r="R20" s="48"/>
      <c r="S20" s="48"/>
      <c r="T20" s="2"/>
      <c r="U20" s="2"/>
    </row>
    <row r="21" spans="1:21" ht="12">
      <c r="A21" s="68"/>
      <c r="B21" s="16" t="s">
        <v>5</v>
      </c>
      <c r="C21" s="20">
        <f>D19*0.08</f>
        <v>137.01600000000002</v>
      </c>
      <c r="D21" s="18"/>
      <c r="E21" s="19"/>
      <c r="F21" s="19"/>
      <c r="G21" s="19"/>
      <c r="H21" s="20">
        <f>C21</f>
        <v>137.01600000000002</v>
      </c>
      <c r="I21" s="85"/>
      <c r="J21" s="29"/>
      <c r="K21" s="48"/>
      <c r="L21" s="48"/>
      <c r="M21" s="48"/>
      <c r="N21" s="48"/>
      <c r="O21" s="48"/>
      <c r="P21" s="48"/>
      <c r="Q21" s="48"/>
      <c r="R21" s="48"/>
      <c r="S21" s="48"/>
      <c r="T21" s="2"/>
      <c r="U21" s="2"/>
    </row>
    <row r="22" spans="1:21" ht="12">
      <c r="A22" s="68"/>
      <c r="B22" s="16" t="s">
        <v>9</v>
      </c>
      <c r="C22" s="20">
        <f>D19/3/12</f>
        <v>47.574999999999996</v>
      </c>
      <c r="D22" s="18"/>
      <c r="E22" s="18"/>
      <c r="F22" s="21"/>
      <c r="G22" s="19"/>
      <c r="H22" s="20">
        <f>C22</f>
        <v>47.574999999999996</v>
      </c>
      <c r="I22" s="85"/>
      <c r="J22" s="29"/>
      <c r="K22" s="48"/>
      <c r="L22" s="48"/>
      <c r="M22" s="48"/>
      <c r="N22" s="48"/>
      <c r="O22" s="48"/>
      <c r="P22" s="48"/>
      <c r="Q22" s="48"/>
      <c r="R22" s="48"/>
      <c r="S22" s="48"/>
      <c r="T22" s="2"/>
      <c r="U22" s="2"/>
    </row>
    <row r="23" spans="1:21" ht="12">
      <c r="A23" s="68"/>
      <c r="B23" s="16" t="s">
        <v>17</v>
      </c>
      <c r="C23" s="155">
        <v>394.4</v>
      </c>
      <c r="D23" s="19"/>
      <c r="E23" s="22"/>
      <c r="F23" s="19"/>
      <c r="G23" s="19"/>
      <c r="H23" s="20">
        <f>C23</f>
        <v>394.4</v>
      </c>
      <c r="I23" s="85"/>
      <c r="J23" s="29"/>
      <c r="K23" s="48"/>
      <c r="L23" s="48"/>
      <c r="M23" s="48"/>
      <c r="N23" s="48"/>
      <c r="O23" s="48"/>
      <c r="P23" s="48"/>
      <c r="Q23" s="48"/>
      <c r="R23" s="48"/>
      <c r="S23" s="48"/>
      <c r="T23" s="2"/>
      <c r="U23" s="2"/>
    </row>
    <row r="24" spans="1:21" ht="12">
      <c r="A24" s="68"/>
      <c r="B24" s="153" t="s">
        <v>6</v>
      </c>
      <c r="C24" s="18">
        <f>+D19/12</f>
        <v>142.725</v>
      </c>
      <c r="D24" s="163">
        <f>SUM(C20:C24)</f>
        <v>875.859</v>
      </c>
      <c r="E24" s="18"/>
      <c r="F24" s="23">
        <f>H24*12</f>
        <v>31062.708000000002</v>
      </c>
      <c r="G24" s="24"/>
      <c r="H24" s="25">
        <f>D19+D24</f>
        <v>2588.559</v>
      </c>
      <c r="I24" s="85"/>
      <c r="J24" s="29"/>
      <c r="K24" s="48"/>
      <c r="L24" s="48"/>
      <c r="M24" s="48"/>
      <c r="N24" s="48"/>
      <c r="O24" s="48"/>
      <c r="P24" s="48"/>
      <c r="Q24" s="48"/>
      <c r="R24" s="48"/>
      <c r="S24" s="48"/>
      <c r="T24" s="2"/>
      <c r="U24" s="2"/>
    </row>
    <row r="25" spans="1:21" ht="12.75" thickBot="1">
      <c r="A25" s="86"/>
      <c r="B25" s="168"/>
      <c r="C25" s="168"/>
      <c r="D25" s="161"/>
      <c r="E25" s="162"/>
      <c r="F25" s="87"/>
      <c r="G25" s="88"/>
      <c r="H25" s="89"/>
      <c r="I25" s="90"/>
      <c r="J25" s="29"/>
      <c r="K25" s="48"/>
      <c r="L25" s="48"/>
      <c r="M25" s="48"/>
      <c r="N25" s="48"/>
      <c r="O25" s="48"/>
      <c r="P25" s="48"/>
      <c r="Q25" s="48"/>
      <c r="R25" s="48"/>
      <c r="S25" s="48"/>
      <c r="T25" s="2"/>
      <c r="U25" s="2"/>
    </row>
    <row r="26" spans="1:21" ht="6.75" customHeight="1" thickBot="1" thickTop="1">
      <c r="A26" s="73"/>
      <c r="B26" s="37"/>
      <c r="C26" s="29"/>
      <c r="D26" s="29"/>
      <c r="E26" s="64"/>
      <c r="F26" s="77"/>
      <c r="G26" s="77"/>
      <c r="H26" s="64"/>
      <c r="I26" s="74"/>
      <c r="J26" s="64"/>
      <c r="K26" s="48"/>
      <c r="L26" s="48"/>
      <c r="M26" s="48"/>
      <c r="N26" s="48"/>
      <c r="O26" s="48"/>
      <c r="P26" s="48"/>
      <c r="Q26" s="48"/>
      <c r="R26" s="48"/>
      <c r="S26" s="48"/>
      <c r="T26" s="2"/>
      <c r="U26" s="2"/>
    </row>
    <row r="27" spans="2:21" ht="12.75" hidden="1" thickBot="1">
      <c r="B27" s="19"/>
      <c r="C27" s="19"/>
      <c r="D27" s="19"/>
      <c r="E27" s="91"/>
      <c r="F27" s="19"/>
      <c r="G27" s="20"/>
      <c r="J27" s="64"/>
      <c r="K27" s="48"/>
      <c r="L27" s="48"/>
      <c r="M27" s="48"/>
      <c r="N27" s="48"/>
      <c r="O27" s="48"/>
      <c r="P27" s="48"/>
      <c r="Q27" s="48"/>
      <c r="R27" s="48"/>
      <c r="S27" s="48"/>
      <c r="T27" s="2"/>
      <c r="U27" s="2"/>
    </row>
    <row r="28" spans="1:21" ht="12.75" thickTop="1">
      <c r="A28" s="9"/>
      <c r="B28" s="79"/>
      <c r="C28" s="79"/>
      <c r="D28" s="79"/>
      <c r="E28" s="92"/>
      <c r="F28" s="93"/>
      <c r="G28" s="94"/>
      <c r="H28" s="10"/>
      <c r="I28" s="11"/>
      <c r="J28" s="64"/>
      <c r="K28" s="48"/>
      <c r="L28" s="48"/>
      <c r="M28" s="48"/>
      <c r="N28" s="48"/>
      <c r="O28" s="48"/>
      <c r="P28" s="48"/>
      <c r="Q28" s="48"/>
      <c r="R28" s="48"/>
      <c r="S28" s="48"/>
      <c r="T28" s="2"/>
      <c r="U28" s="2"/>
    </row>
    <row r="29" spans="1:21" ht="12">
      <c r="A29" s="68"/>
      <c r="B29" s="95" t="s">
        <v>43</v>
      </c>
      <c r="C29" s="96"/>
      <c r="D29" s="96"/>
      <c r="E29" s="97"/>
      <c r="F29" s="98" t="s">
        <v>33</v>
      </c>
      <c r="G29" s="96"/>
      <c r="H29" s="98" t="s">
        <v>25</v>
      </c>
      <c r="I29" s="99"/>
      <c r="J29" s="64"/>
      <c r="K29" s="48"/>
      <c r="L29" s="48"/>
      <c r="M29" s="48"/>
      <c r="N29" s="48"/>
      <c r="O29" s="48"/>
      <c r="P29" s="48"/>
      <c r="Q29" s="48"/>
      <c r="R29" s="48"/>
      <c r="S29" s="48"/>
      <c r="T29" s="2"/>
      <c r="U29" s="2"/>
    </row>
    <row r="30" spans="1:21" ht="12">
      <c r="A30" s="68"/>
      <c r="B30" s="174" t="s">
        <v>18</v>
      </c>
      <c r="C30" s="174"/>
      <c r="D30" s="174"/>
      <c r="E30" s="174"/>
      <c r="F30" s="13">
        <v>850</v>
      </c>
      <c r="G30" s="26"/>
      <c r="H30" s="27">
        <f>F30/12</f>
        <v>70.83333333333333</v>
      </c>
      <c r="I30" s="99"/>
      <c r="J30" s="64"/>
      <c r="K30" s="48"/>
      <c r="L30" s="48"/>
      <c r="M30" s="48"/>
      <c r="N30" s="48"/>
      <c r="O30" s="48"/>
      <c r="P30" s="48"/>
      <c r="Q30" s="48"/>
      <c r="R30" s="48"/>
      <c r="S30" s="48"/>
      <c r="T30" s="2"/>
      <c r="U30" s="2"/>
    </row>
    <row r="31" spans="1:21" ht="12">
      <c r="A31" s="68"/>
      <c r="B31" s="171" t="s">
        <v>19</v>
      </c>
      <c r="C31" s="171"/>
      <c r="D31" s="171"/>
      <c r="E31" s="171"/>
      <c r="F31" s="28">
        <v>300</v>
      </c>
      <c r="G31" s="29"/>
      <c r="H31" s="27">
        <f aca="true" t="shared" si="0" ref="H31:H39">F31/12</f>
        <v>25</v>
      </c>
      <c r="I31" s="99"/>
      <c r="J31" s="64"/>
      <c r="K31" s="48"/>
      <c r="L31" s="48"/>
      <c r="M31" s="48"/>
      <c r="N31" s="48"/>
      <c r="O31" s="48"/>
      <c r="P31" s="48"/>
      <c r="Q31" s="48"/>
      <c r="R31" s="48"/>
      <c r="S31" s="48"/>
      <c r="T31" s="2"/>
      <c r="U31" s="2"/>
    </row>
    <row r="32" spans="1:21" ht="12">
      <c r="A32" s="68"/>
      <c r="B32" s="171" t="s">
        <v>20</v>
      </c>
      <c r="C32" s="171"/>
      <c r="D32" s="171"/>
      <c r="E32" s="171"/>
      <c r="F32" s="28">
        <v>350</v>
      </c>
      <c r="G32" s="29"/>
      <c r="H32" s="27">
        <f t="shared" si="0"/>
        <v>29.166666666666668</v>
      </c>
      <c r="I32" s="99"/>
      <c r="J32" s="64"/>
      <c r="K32" s="48"/>
      <c r="L32" s="48"/>
      <c r="M32" s="48"/>
      <c r="N32" s="48"/>
      <c r="O32" s="48"/>
      <c r="P32" s="48"/>
      <c r="Q32" s="48"/>
      <c r="R32" s="48"/>
      <c r="S32" s="48"/>
      <c r="T32" s="2"/>
      <c r="U32" s="2"/>
    </row>
    <row r="33" spans="1:21" ht="12">
      <c r="A33" s="68"/>
      <c r="B33" s="171" t="s">
        <v>39</v>
      </c>
      <c r="C33" s="171"/>
      <c r="D33" s="171"/>
      <c r="E33" s="171"/>
      <c r="F33" s="28">
        <v>200</v>
      </c>
      <c r="G33" s="29"/>
      <c r="H33" s="27">
        <f t="shared" si="0"/>
        <v>16.666666666666668</v>
      </c>
      <c r="I33" s="99"/>
      <c r="J33" s="64"/>
      <c r="K33" s="48"/>
      <c r="L33" s="48"/>
      <c r="M33" s="48"/>
      <c r="N33" s="48"/>
      <c r="O33" s="48"/>
      <c r="P33" s="48"/>
      <c r="Q33" s="48"/>
      <c r="R33" s="48"/>
      <c r="S33" s="48"/>
      <c r="T33" s="2"/>
      <c r="U33" s="2"/>
    </row>
    <row r="34" spans="1:21" ht="12">
      <c r="A34" s="68"/>
      <c r="B34" s="171" t="s">
        <v>21</v>
      </c>
      <c r="C34" s="171"/>
      <c r="D34" s="171"/>
      <c r="E34" s="171"/>
      <c r="F34" s="28">
        <v>150</v>
      </c>
      <c r="G34" s="29"/>
      <c r="H34" s="27">
        <f t="shared" si="0"/>
        <v>12.5</v>
      </c>
      <c r="I34" s="99"/>
      <c r="J34" s="64"/>
      <c r="K34" s="48"/>
      <c r="L34" s="48"/>
      <c r="M34" s="48"/>
      <c r="N34" s="48"/>
      <c r="O34" s="48"/>
      <c r="P34" s="48"/>
      <c r="Q34" s="48"/>
      <c r="R34" s="48"/>
      <c r="S34" s="48"/>
      <c r="T34" s="2"/>
      <c r="U34" s="2"/>
    </row>
    <row r="35" spans="1:21" ht="12">
      <c r="A35" s="68"/>
      <c r="B35" s="171" t="s">
        <v>22</v>
      </c>
      <c r="C35" s="171"/>
      <c r="D35" s="171"/>
      <c r="E35" s="171"/>
      <c r="F35" s="28">
        <v>150</v>
      </c>
      <c r="G35" s="29"/>
      <c r="H35" s="27">
        <f t="shared" si="0"/>
        <v>12.5</v>
      </c>
      <c r="I35" s="99"/>
      <c r="J35" s="64"/>
      <c r="K35" s="48"/>
      <c r="L35" s="48"/>
      <c r="M35" s="48"/>
      <c r="N35" s="48"/>
      <c r="O35" s="48"/>
      <c r="P35" s="48"/>
      <c r="Q35" s="48"/>
      <c r="R35" s="48"/>
      <c r="S35" s="48"/>
      <c r="T35" s="2"/>
      <c r="U35" s="2"/>
    </row>
    <row r="36" spans="1:21" ht="12">
      <c r="A36" s="68"/>
      <c r="B36" s="171" t="s">
        <v>23</v>
      </c>
      <c r="C36" s="171"/>
      <c r="D36" s="171"/>
      <c r="E36" s="171"/>
      <c r="F36" s="28">
        <v>150</v>
      </c>
      <c r="G36" s="29"/>
      <c r="H36" s="27">
        <f t="shared" si="0"/>
        <v>12.5</v>
      </c>
      <c r="I36" s="99"/>
      <c r="J36" s="64"/>
      <c r="K36" s="48"/>
      <c r="L36" s="48"/>
      <c r="M36" s="48"/>
      <c r="N36" s="48"/>
      <c r="O36" s="48"/>
      <c r="P36" s="48"/>
      <c r="Q36" s="48"/>
      <c r="R36" s="48"/>
      <c r="S36" s="48"/>
      <c r="T36" s="2"/>
      <c r="U36" s="2"/>
    </row>
    <row r="37" spans="1:21" ht="12">
      <c r="A37" s="68"/>
      <c r="B37" s="171" t="s">
        <v>34</v>
      </c>
      <c r="C37" s="171"/>
      <c r="D37" s="171"/>
      <c r="E37" s="171"/>
      <c r="F37" s="28">
        <v>2000</v>
      </c>
      <c r="G37" s="29"/>
      <c r="H37" s="27">
        <f t="shared" si="0"/>
        <v>166.66666666666666</v>
      </c>
      <c r="I37" s="99"/>
      <c r="J37" s="64"/>
      <c r="K37" s="48"/>
      <c r="L37" s="48"/>
      <c r="M37" s="48"/>
      <c r="N37" s="48"/>
      <c r="O37" s="48"/>
      <c r="P37" s="48"/>
      <c r="Q37" s="48"/>
      <c r="R37" s="48"/>
      <c r="S37" s="48"/>
      <c r="T37" s="2"/>
      <c r="U37" s="2"/>
    </row>
    <row r="38" spans="1:21" ht="12">
      <c r="A38" s="68"/>
      <c r="B38" s="152" t="s">
        <v>54</v>
      </c>
      <c r="C38" s="152"/>
      <c r="D38" s="152"/>
      <c r="E38" s="152"/>
      <c r="F38" s="28">
        <f>E8*0.2</f>
        <v>8000</v>
      </c>
      <c r="G38" s="29"/>
      <c r="H38" s="27">
        <f>F38/12</f>
        <v>666.6666666666666</v>
      </c>
      <c r="I38" s="99"/>
      <c r="J38" s="64"/>
      <c r="K38" s="48"/>
      <c r="L38" s="48"/>
      <c r="M38" s="48"/>
      <c r="N38" s="48"/>
      <c r="O38" s="48"/>
      <c r="P38" s="48"/>
      <c r="Q38" s="48"/>
      <c r="R38" s="48"/>
      <c r="S38" s="48"/>
      <c r="T38" s="2"/>
      <c r="U38" s="2"/>
    </row>
    <row r="39" spans="1:21" ht="12">
      <c r="A39" s="68"/>
      <c r="B39" s="172" t="s">
        <v>24</v>
      </c>
      <c r="C39" s="172"/>
      <c r="D39" s="172"/>
      <c r="E39" s="172"/>
      <c r="F39" s="30">
        <v>2000</v>
      </c>
      <c r="G39" s="31"/>
      <c r="H39" s="27">
        <f t="shared" si="0"/>
        <v>166.66666666666666</v>
      </c>
      <c r="I39" s="99"/>
      <c r="J39" s="64"/>
      <c r="K39" s="48"/>
      <c r="L39" s="48"/>
      <c r="M39" s="48"/>
      <c r="N39" s="48"/>
      <c r="O39" s="48"/>
      <c r="P39" s="48"/>
      <c r="Q39" s="48"/>
      <c r="R39" s="48"/>
      <c r="S39" s="48"/>
      <c r="T39" s="2"/>
      <c r="U39" s="2"/>
    </row>
    <row r="40" spans="1:21" ht="12">
      <c r="A40" s="68"/>
      <c r="B40" s="190" t="s">
        <v>10</v>
      </c>
      <c r="C40" s="190"/>
      <c r="D40" s="190"/>
      <c r="E40" s="190"/>
      <c r="F40" s="100">
        <f>SUM(F30:F39)</f>
        <v>14150</v>
      </c>
      <c r="G40" s="96"/>
      <c r="H40" s="101">
        <f>F40/12</f>
        <v>1179.1666666666667</v>
      </c>
      <c r="I40" s="99"/>
      <c r="J40" s="64"/>
      <c r="K40" s="48"/>
      <c r="L40" s="48"/>
      <c r="M40" s="48"/>
      <c r="N40" s="48"/>
      <c r="O40" s="48"/>
      <c r="P40" s="48"/>
      <c r="Q40" s="48"/>
      <c r="R40" s="48"/>
      <c r="S40" s="48"/>
      <c r="T40" s="2"/>
      <c r="U40" s="2"/>
    </row>
    <row r="41" spans="1:21" ht="12.75" thickBot="1">
      <c r="A41" s="86"/>
      <c r="B41" s="102"/>
      <c r="C41" s="102"/>
      <c r="D41" s="102"/>
      <c r="E41" s="32"/>
      <c r="F41" s="103"/>
      <c r="G41" s="102"/>
      <c r="H41" s="102"/>
      <c r="I41" s="104"/>
      <c r="J41" s="64"/>
      <c r="K41" s="48"/>
      <c r="L41" s="48"/>
      <c r="M41" s="48"/>
      <c r="N41" s="48"/>
      <c r="O41" s="48"/>
      <c r="P41" s="48"/>
      <c r="Q41" s="48"/>
      <c r="R41" s="48"/>
      <c r="S41" s="48"/>
      <c r="T41" s="2"/>
      <c r="U41" s="2"/>
    </row>
    <row r="42" spans="1:21" ht="8.25" customHeight="1" thickBot="1" thickTop="1">
      <c r="A42" s="105"/>
      <c r="B42" s="29"/>
      <c r="C42" s="29"/>
      <c r="D42" s="29"/>
      <c r="E42" s="33"/>
      <c r="F42" s="106"/>
      <c r="G42" s="29"/>
      <c r="H42" s="29"/>
      <c r="I42" s="29"/>
      <c r="J42" s="64"/>
      <c r="K42" s="48"/>
      <c r="L42" s="48"/>
      <c r="M42" s="48"/>
      <c r="N42" s="48"/>
      <c r="O42" s="48"/>
      <c r="P42" s="48"/>
      <c r="Q42" s="48"/>
      <c r="R42" s="48"/>
      <c r="S42" s="48"/>
      <c r="T42" s="2"/>
      <c r="U42" s="2"/>
    </row>
    <row r="43" spans="1:21" ht="12.75" thickTop="1">
      <c r="A43" s="9"/>
      <c r="B43" s="10"/>
      <c r="C43" s="10"/>
      <c r="D43" s="10"/>
      <c r="E43" s="34"/>
      <c r="F43" s="107"/>
      <c r="G43" s="10"/>
      <c r="H43" s="10"/>
      <c r="I43" s="11"/>
      <c r="J43" s="64"/>
      <c r="K43" s="48"/>
      <c r="L43" s="48"/>
      <c r="M43" s="48"/>
      <c r="N43" s="48"/>
      <c r="O43" s="48"/>
      <c r="P43" s="48"/>
      <c r="Q43" s="48"/>
      <c r="R43" s="48"/>
      <c r="S43" s="48"/>
      <c r="T43" s="2"/>
      <c r="U43" s="2"/>
    </row>
    <row r="44" spans="1:21" ht="12">
      <c r="A44" s="68"/>
      <c r="B44" s="108" t="s">
        <v>44</v>
      </c>
      <c r="C44" s="26"/>
      <c r="D44" s="26"/>
      <c r="E44" s="109"/>
      <c r="F44" s="26"/>
      <c r="G44" s="26"/>
      <c r="H44" s="26"/>
      <c r="I44" s="99"/>
      <c r="J44" s="64"/>
      <c r="K44" s="48"/>
      <c r="L44" s="48"/>
      <c r="M44" s="48"/>
      <c r="N44" s="48"/>
      <c r="O44" s="48"/>
      <c r="P44" s="48"/>
      <c r="Q44" s="48"/>
      <c r="R44" s="48"/>
      <c r="S44" s="48"/>
      <c r="T44" s="2"/>
      <c r="U44" s="2"/>
    </row>
    <row r="45" spans="1:21" ht="12">
      <c r="A45" s="68"/>
      <c r="B45" s="110"/>
      <c r="C45" s="96"/>
      <c r="D45" s="96"/>
      <c r="E45" s="97"/>
      <c r="F45" s="96"/>
      <c r="G45" s="96"/>
      <c r="H45" s="96"/>
      <c r="I45" s="99"/>
      <c r="J45" s="64"/>
      <c r="K45" s="48"/>
      <c r="L45" s="48"/>
      <c r="M45" s="48"/>
      <c r="N45" s="48"/>
      <c r="O45" s="48"/>
      <c r="P45" s="48"/>
      <c r="Q45" s="48"/>
      <c r="R45" s="48"/>
      <c r="S45" s="48"/>
      <c r="T45" s="2"/>
      <c r="U45" s="2"/>
    </row>
    <row r="46" spans="1:21" ht="12">
      <c r="A46" s="68"/>
      <c r="B46" s="110"/>
      <c r="C46" s="96"/>
      <c r="D46" s="110" t="s">
        <v>27</v>
      </c>
      <c r="E46" s="111" t="s">
        <v>41</v>
      </c>
      <c r="F46" s="110" t="s">
        <v>28</v>
      </c>
      <c r="G46" s="170" t="s">
        <v>25</v>
      </c>
      <c r="H46" s="170"/>
      <c r="I46" s="99"/>
      <c r="J46" s="64"/>
      <c r="K46" s="48"/>
      <c r="L46" s="48"/>
      <c r="M46" s="48"/>
      <c r="N46" s="48"/>
      <c r="O46" s="48"/>
      <c r="P46" s="48"/>
      <c r="Q46" s="48"/>
      <c r="R46" s="48"/>
      <c r="S46" s="48"/>
      <c r="T46" s="2"/>
      <c r="U46" s="2"/>
    </row>
    <row r="47" spans="1:21" ht="12">
      <c r="A47" s="68"/>
      <c r="B47" s="112" t="s">
        <v>26</v>
      </c>
      <c r="C47" s="96"/>
      <c r="D47" s="35">
        <v>4</v>
      </c>
      <c r="E47" s="154">
        <v>4.1195</v>
      </c>
      <c r="F47" s="96">
        <f>E12</f>
        <v>89</v>
      </c>
      <c r="G47" s="169">
        <f>F47/D47*E47*20</f>
        <v>1833.1775000000002</v>
      </c>
      <c r="H47" s="169"/>
      <c r="I47" s="99"/>
      <c r="J47" s="64"/>
      <c r="K47" s="48"/>
      <c r="L47" s="48"/>
      <c r="M47" s="48"/>
      <c r="N47" s="48"/>
      <c r="O47" s="48"/>
      <c r="P47" s="48"/>
      <c r="Q47" s="48"/>
      <c r="R47" s="48"/>
      <c r="S47" s="48"/>
      <c r="T47" s="2"/>
      <c r="U47" s="2"/>
    </row>
    <row r="48" spans="1:21" ht="12">
      <c r="A48" s="68"/>
      <c r="B48" s="158" t="s">
        <v>52</v>
      </c>
      <c r="C48" s="159"/>
      <c r="D48" s="159"/>
      <c r="E48" s="160"/>
      <c r="F48" s="159"/>
      <c r="G48" s="159"/>
      <c r="H48" s="159"/>
      <c r="I48" s="99"/>
      <c r="J48" s="64"/>
      <c r="K48" s="48"/>
      <c r="L48" s="48"/>
      <c r="M48" s="48"/>
      <c r="N48" s="48"/>
      <c r="O48" s="48"/>
      <c r="P48" s="48"/>
      <c r="Q48" s="48"/>
      <c r="R48" s="48"/>
      <c r="S48" s="48"/>
      <c r="T48" s="2"/>
      <c r="U48" s="2"/>
    </row>
    <row r="49" spans="1:21" ht="12">
      <c r="A49" s="68"/>
      <c r="B49" s="114"/>
      <c r="C49" s="29"/>
      <c r="D49" s="29"/>
      <c r="E49" s="113"/>
      <c r="F49" s="29"/>
      <c r="G49" s="29"/>
      <c r="H49" s="29"/>
      <c r="I49" s="99"/>
      <c r="J49" s="64"/>
      <c r="K49" s="48"/>
      <c r="L49" s="48"/>
      <c r="M49" s="48"/>
      <c r="N49" s="48"/>
      <c r="O49" s="48"/>
      <c r="P49" s="48"/>
      <c r="Q49" s="48"/>
      <c r="R49" s="48"/>
      <c r="S49" s="48"/>
      <c r="T49" s="2"/>
      <c r="U49" s="2"/>
    </row>
    <row r="50" spans="1:21" ht="12">
      <c r="A50" s="68"/>
      <c r="B50" s="187" t="s">
        <v>30</v>
      </c>
      <c r="C50" s="187"/>
      <c r="D50" s="187"/>
      <c r="E50" s="36">
        <v>0.4</v>
      </c>
      <c r="F50" s="115"/>
      <c r="G50" s="115"/>
      <c r="H50" s="116">
        <f>G47*E50</f>
        <v>733.2710000000002</v>
      </c>
      <c r="I50" s="72"/>
      <c r="J50" s="64"/>
      <c r="K50" s="48"/>
      <c r="L50" s="48"/>
      <c r="M50" s="48"/>
      <c r="N50" s="48"/>
      <c r="O50" s="48"/>
      <c r="P50" s="48"/>
      <c r="Q50" s="48"/>
      <c r="R50" s="48"/>
      <c r="S50" s="48"/>
      <c r="T50" s="2"/>
      <c r="U50" s="2"/>
    </row>
    <row r="51" spans="1:21" ht="12.75" thickBot="1">
      <c r="A51" s="68"/>
      <c r="B51" s="29"/>
      <c r="C51" s="29"/>
      <c r="D51" s="29"/>
      <c r="E51" s="113"/>
      <c r="F51" s="29"/>
      <c r="G51" s="37"/>
      <c r="H51" s="117"/>
      <c r="I51" s="118"/>
      <c r="J51" s="64"/>
      <c r="K51" s="48"/>
      <c r="L51" s="48"/>
      <c r="M51" s="48"/>
      <c r="N51" s="48"/>
      <c r="O51" s="48"/>
      <c r="P51" s="48"/>
      <c r="Q51" s="48"/>
      <c r="R51" s="48"/>
      <c r="S51" s="48"/>
      <c r="T51" s="2"/>
      <c r="U51" s="2"/>
    </row>
    <row r="52" spans="1:21" ht="4.5" customHeight="1" thickTop="1">
      <c r="A52" s="73"/>
      <c r="B52" s="10"/>
      <c r="C52" s="10"/>
      <c r="D52" s="10"/>
      <c r="E52" s="119"/>
      <c r="F52" s="10"/>
      <c r="G52" s="38"/>
      <c r="H52" s="120"/>
      <c r="I52" s="121"/>
      <c r="J52" s="64"/>
      <c r="K52" s="48"/>
      <c r="L52" s="48"/>
      <c r="M52" s="48"/>
      <c r="N52" s="48"/>
      <c r="O52" s="48"/>
      <c r="P52" s="48"/>
      <c r="Q52" s="48"/>
      <c r="R52" s="48"/>
      <c r="S52" s="48"/>
      <c r="T52" s="2"/>
      <c r="U52" s="2"/>
    </row>
    <row r="53" spans="1:21" ht="4.5" customHeight="1" thickBot="1">
      <c r="A53" s="76"/>
      <c r="B53" s="102"/>
      <c r="C53" s="102"/>
      <c r="D53" s="102"/>
      <c r="E53" s="122"/>
      <c r="F53" s="102"/>
      <c r="G53" s="39"/>
      <c r="H53" s="103"/>
      <c r="I53" s="123"/>
      <c r="J53" s="64"/>
      <c r="K53" s="48"/>
      <c r="L53" s="48"/>
      <c r="M53" s="48"/>
      <c r="N53" s="48"/>
      <c r="O53" s="48"/>
      <c r="P53" s="48"/>
      <c r="Q53" s="48"/>
      <c r="R53" s="48"/>
      <c r="S53" s="48"/>
      <c r="T53" s="2"/>
      <c r="U53" s="2"/>
    </row>
    <row r="54" spans="1:21" ht="12.75" thickTop="1">
      <c r="A54" s="68"/>
      <c r="B54" s="37"/>
      <c r="C54" s="29"/>
      <c r="D54" s="29"/>
      <c r="E54" s="64"/>
      <c r="F54" s="77"/>
      <c r="G54" s="77"/>
      <c r="H54" s="64"/>
      <c r="I54" s="72"/>
      <c r="J54" s="64"/>
      <c r="K54" s="48"/>
      <c r="L54" s="48"/>
      <c r="M54" s="48"/>
      <c r="N54" s="48"/>
      <c r="O54" s="48"/>
      <c r="P54" s="48"/>
      <c r="Q54" s="48"/>
      <c r="R54" s="48"/>
      <c r="S54" s="48"/>
      <c r="T54" s="2"/>
      <c r="U54" s="2"/>
    </row>
    <row r="55" spans="1:21" ht="12">
      <c r="A55" s="68"/>
      <c r="B55" s="185" t="s">
        <v>2</v>
      </c>
      <c r="C55" s="185"/>
      <c r="D55" s="185"/>
      <c r="E55" s="40" t="s">
        <v>3</v>
      </c>
      <c r="F55" s="82"/>
      <c r="G55" s="24" t="s">
        <v>25</v>
      </c>
      <c r="H55" s="124"/>
      <c r="I55" s="99"/>
      <c r="J55" s="29"/>
      <c r="K55" s="48"/>
      <c r="L55" s="48"/>
      <c r="M55" s="48"/>
      <c r="N55" s="48"/>
      <c r="O55" s="48"/>
      <c r="P55" s="48"/>
      <c r="Q55" s="48"/>
      <c r="R55" s="48"/>
      <c r="S55" s="48"/>
      <c r="T55" s="2"/>
      <c r="U55" s="2"/>
    </row>
    <row r="56" spans="1:21" ht="12">
      <c r="A56" s="68"/>
      <c r="B56" s="41" t="s">
        <v>16</v>
      </c>
      <c r="C56" s="42">
        <v>0.2</v>
      </c>
      <c r="D56" s="41"/>
      <c r="E56" s="64">
        <f>E8*C56</f>
        <v>8000</v>
      </c>
      <c r="F56" s="29"/>
      <c r="G56" s="125">
        <f>E56/12</f>
        <v>666.6666666666666</v>
      </c>
      <c r="H56" s="126">
        <f>G56/G64</f>
        <v>0.0898364685875322</v>
      </c>
      <c r="I56" s="99"/>
      <c r="J56" s="29"/>
      <c r="K56" s="48"/>
      <c r="L56" s="48"/>
      <c r="M56" s="48"/>
      <c r="N56" s="48"/>
      <c r="O56" s="48"/>
      <c r="P56" s="48"/>
      <c r="Q56" s="48"/>
      <c r="R56" s="48"/>
      <c r="S56" s="48"/>
      <c r="T56" s="2"/>
      <c r="U56" s="2"/>
    </row>
    <row r="57" spans="1:21" ht="12">
      <c r="A57" s="68"/>
      <c r="B57" s="41" t="s">
        <v>45</v>
      </c>
      <c r="C57" s="41"/>
      <c r="D57" s="127"/>
      <c r="E57" s="64">
        <f>G47*10</f>
        <v>18331.775</v>
      </c>
      <c r="F57" s="29"/>
      <c r="G57" s="125">
        <f>E57/10</f>
        <v>1833.1775000000002</v>
      </c>
      <c r="H57" s="128">
        <f>G57/G64</f>
        <v>0.24702928934118126</v>
      </c>
      <c r="I57" s="99"/>
      <c r="J57" s="29"/>
      <c r="K57" s="48"/>
      <c r="L57" s="48"/>
      <c r="M57" s="48"/>
      <c r="N57" s="48"/>
      <c r="O57" s="48"/>
      <c r="P57" s="48"/>
      <c r="Q57" s="48"/>
      <c r="R57" s="48"/>
      <c r="S57" s="48"/>
      <c r="T57" s="2"/>
      <c r="U57" s="2"/>
    </row>
    <row r="58" spans="1:21" ht="12">
      <c r="A58" s="68"/>
      <c r="B58" s="166" t="s">
        <v>46</v>
      </c>
      <c r="C58" s="166"/>
      <c r="D58" s="166"/>
      <c r="E58" s="113">
        <f>F40</f>
        <v>14150</v>
      </c>
      <c r="F58" s="29"/>
      <c r="G58" s="125">
        <f>E58/12</f>
        <v>1179.1666666666667</v>
      </c>
      <c r="H58" s="128">
        <f>G58/G64</f>
        <v>0.15889825381419762</v>
      </c>
      <c r="I58" s="99"/>
      <c r="J58" s="29"/>
      <c r="K58" s="129"/>
      <c r="L58" s="48"/>
      <c r="M58" s="48"/>
      <c r="N58" s="48"/>
      <c r="O58" s="129"/>
      <c r="P58" s="129"/>
      <c r="Q58" s="130"/>
      <c r="R58" s="129"/>
      <c r="S58" s="129"/>
      <c r="T58" s="129"/>
      <c r="U58" s="3"/>
    </row>
    <row r="59" spans="1:21" ht="12">
      <c r="A59" s="68"/>
      <c r="B59" s="166" t="s">
        <v>47</v>
      </c>
      <c r="C59" s="166"/>
      <c r="D59" s="166"/>
      <c r="E59" s="18">
        <f>H50*10</f>
        <v>7332.710000000002</v>
      </c>
      <c r="F59" s="29"/>
      <c r="G59" s="125">
        <f>E59/10</f>
        <v>733.2710000000002</v>
      </c>
      <c r="H59" s="128">
        <f>G59/G64</f>
        <v>0.09881171573647252</v>
      </c>
      <c r="I59" s="99"/>
      <c r="J59" s="29"/>
      <c r="K59" s="129"/>
      <c r="L59" s="48"/>
      <c r="M59" s="48"/>
      <c r="N59" s="48"/>
      <c r="O59" s="129"/>
      <c r="P59" s="129"/>
      <c r="Q59" s="130"/>
      <c r="R59" s="129"/>
      <c r="S59" s="129"/>
      <c r="T59" s="129"/>
      <c r="U59" s="3"/>
    </row>
    <row r="60" spans="1:21" ht="12">
      <c r="A60" s="68"/>
      <c r="B60" s="166" t="s">
        <v>48</v>
      </c>
      <c r="C60" s="166"/>
      <c r="D60" s="166"/>
      <c r="E60" s="131">
        <f>F24</f>
        <v>31062.708000000002</v>
      </c>
      <c r="F60" s="29"/>
      <c r="G60" s="125">
        <f>E60/12</f>
        <v>2588.559</v>
      </c>
      <c r="H60" s="128">
        <f>G60/G64</f>
        <v>0.3488204989357107</v>
      </c>
      <c r="I60" s="99"/>
      <c r="J60" s="29"/>
      <c r="K60" s="48"/>
      <c r="L60" s="48"/>
      <c r="M60" s="48"/>
      <c r="N60" s="48"/>
      <c r="O60" s="48"/>
      <c r="P60" s="48"/>
      <c r="Q60" s="51"/>
      <c r="R60" s="48"/>
      <c r="S60" s="48"/>
      <c r="T60" s="48"/>
      <c r="U60" s="2"/>
    </row>
    <row r="61" spans="1:21" ht="12">
      <c r="A61" s="68"/>
      <c r="B61" s="167" t="s">
        <v>7</v>
      </c>
      <c r="C61" s="167"/>
      <c r="D61" s="167"/>
      <c r="E61" s="111">
        <f>SUM(E56:E60)</f>
        <v>78877.193</v>
      </c>
      <c r="F61" s="96"/>
      <c r="G61" s="132">
        <f>SUM(G56:G60)</f>
        <v>7000.840833333335</v>
      </c>
      <c r="H61" s="126"/>
      <c r="I61" s="99"/>
      <c r="J61" s="29"/>
      <c r="K61" s="48"/>
      <c r="L61" s="48"/>
      <c r="M61" s="48"/>
      <c r="N61" s="50"/>
      <c r="O61" s="48"/>
      <c r="P61" s="48"/>
      <c r="Q61" s="51"/>
      <c r="R61" s="48"/>
      <c r="S61" s="48"/>
      <c r="T61" s="48"/>
      <c r="U61" s="2"/>
    </row>
    <row r="62" spans="1:21" ht="12">
      <c r="A62" s="68"/>
      <c r="B62" s="133" t="s">
        <v>31</v>
      </c>
      <c r="C62" s="43">
        <v>0.06</v>
      </c>
      <c r="D62" s="133"/>
      <c r="E62" s="113">
        <f>E61*C62</f>
        <v>4732.63158</v>
      </c>
      <c r="F62" s="113"/>
      <c r="G62" s="113">
        <f>G61*C62</f>
        <v>420.05045000000007</v>
      </c>
      <c r="H62" s="126">
        <f>G62/G64</f>
        <v>0.05660377358490566</v>
      </c>
      <c r="I62" s="99"/>
      <c r="J62" s="29"/>
      <c r="K62" s="48"/>
      <c r="L62" s="165"/>
      <c r="M62" s="165"/>
      <c r="N62" s="135"/>
      <c r="O62" s="48"/>
      <c r="P62" s="48"/>
      <c r="Q62" s="51"/>
      <c r="R62" s="48"/>
      <c r="S62" s="48"/>
      <c r="T62" s="48"/>
      <c r="U62" s="2"/>
    </row>
    <row r="63" spans="1:21" ht="12">
      <c r="A63" s="68"/>
      <c r="B63" s="188"/>
      <c r="C63" s="188"/>
      <c r="D63" s="188"/>
      <c r="E63" s="113"/>
      <c r="F63" s="113"/>
      <c r="G63" s="113"/>
      <c r="H63" s="128"/>
      <c r="I63" s="99"/>
      <c r="J63" s="29"/>
      <c r="K63" s="48"/>
      <c r="L63" s="134"/>
      <c r="M63" s="134"/>
      <c r="N63" s="135"/>
      <c r="O63" s="48"/>
      <c r="P63" s="48"/>
      <c r="Q63" s="51"/>
      <c r="R63" s="48"/>
      <c r="S63" s="48"/>
      <c r="T63" s="48"/>
      <c r="U63" s="2"/>
    </row>
    <row r="64" spans="1:21" ht="12">
      <c r="A64" s="68"/>
      <c r="B64" s="173" t="s">
        <v>8</v>
      </c>
      <c r="C64" s="173"/>
      <c r="D64" s="173"/>
      <c r="E64" s="136">
        <f>SUM(E61:E63)</f>
        <v>83609.82458</v>
      </c>
      <c r="F64" s="137"/>
      <c r="G64" s="138">
        <f>SUM(G61:G63)</f>
        <v>7420.891283333334</v>
      </c>
      <c r="H64" s="139">
        <f>SUM(H56:H63)</f>
        <v>1</v>
      </c>
      <c r="I64" s="99"/>
      <c r="J64" s="29"/>
      <c r="K64" s="48"/>
      <c r="L64" s="48"/>
      <c r="M64" s="49"/>
      <c r="N64" s="50"/>
      <c r="O64" s="48"/>
      <c r="P64" s="48"/>
      <c r="Q64" s="51"/>
      <c r="R64" s="48"/>
      <c r="S64" s="48"/>
      <c r="T64" s="48"/>
      <c r="U64" s="2"/>
    </row>
    <row r="65" spans="1:21" ht="12">
      <c r="A65" s="68"/>
      <c r="B65" s="140"/>
      <c r="C65" s="140"/>
      <c r="D65" s="140"/>
      <c r="E65" s="23"/>
      <c r="F65" s="19"/>
      <c r="G65" s="141"/>
      <c r="H65" s="124"/>
      <c r="I65" s="99"/>
      <c r="J65" s="29"/>
      <c r="K65" s="48"/>
      <c r="L65" s="48"/>
      <c r="M65" s="49"/>
      <c r="N65" s="50"/>
      <c r="O65" s="48"/>
      <c r="P65" s="48"/>
      <c r="Q65" s="51"/>
      <c r="R65" s="48"/>
      <c r="S65" s="48"/>
      <c r="T65" s="48"/>
      <c r="U65" s="2"/>
    </row>
    <row r="66" spans="1:21" ht="12">
      <c r="A66" s="68"/>
      <c r="B66" s="44" t="s">
        <v>32</v>
      </c>
      <c r="C66" s="142"/>
      <c r="D66" s="143"/>
      <c r="E66" s="144"/>
      <c r="F66" s="145"/>
      <c r="G66" s="146">
        <f>G64/E13</f>
        <v>4.16904004681648</v>
      </c>
      <c r="H66" s="147"/>
      <c r="I66" s="99"/>
      <c r="J66" s="29"/>
      <c r="K66" s="48"/>
      <c r="L66" s="48"/>
      <c r="M66" s="49"/>
      <c r="N66" s="50"/>
      <c r="O66" s="48"/>
      <c r="P66" s="48"/>
      <c r="Q66" s="51"/>
      <c r="R66" s="48"/>
      <c r="S66" s="48"/>
      <c r="T66" s="48"/>
      <c r="U66" s="2"/>
    </row>
    <row r="67" spans="1:21" ht="7.5" customHeight="1" thickBot="1">
      <c r="A67" s="86"/>
      <c r="B67" s="148"/>
      <c r="C67" s="148"/>
      <c r="D67" s="148"/>
      <c r="E67" s="149"/>
      <c r="F67" s="148"/>
      <c r="G67" s="150"/>
      <c r="H67" s="151"/>
      <c r="I67" s="104"/>
      <c r="J67" s="29"/>
      <c r="K67" s="48"/>
      <c r="L67" s="48"/>
      <c r="M67" s="49"/>
      <c r="N67" s="50"/>
      <c r="O67" s="48"/>
      <c r="P67" s="48"/>
      <c r="Q67" s="51"/>
      <c r="R67" s="48"/>
      <c r="S67" s="48"/>
      <c r="T67" s="48"/>
      <c r="U67" s="2"/>
    </row>
    <row r="68" ht="3.75" customHeight="1" thickTop="1"/>
    <row r="69" ht="12">
      <c r="B69" s="45" t="s">
        <v>51</v>
      </c>
    </row>
    <row r="70" ht="12">
      <c r="B70" s="45" t="s">
        <v>53</v>
      </c>
    </row>
    <row r="71" ht="12">
      <c r="B71" s="45" t="s">
        <v>35</v>
      </c>
    </row>
    <row r="72" ht="12">
      <c r="B72" s="45" t="s">
        <v>36</v>
      </c>
    </row>
    <row r="73" ht="12">
      <c r="B73" s="46" t="s">
        <v>38</v>
      </c>
    </row>
    <row r="74" ht="12">
      <c r="B74" s="46" t="s">
        <v>40</v>
      </c>
    </row>
    <row r="79" ht="12"/>
    <row r="80" ht="12"/>
    <row r="81" ht="12"/>
  </sheetData>
  <sheetProtection/>
  <mergeCells count="31">
    <mergeCell ref="B31:E31"/>
    <mergeCell ref="A1:I1"/>
    <mergeCell ref="A2:I2"/>
    <mergeCell ref="B11:D11"/>
    <mergeCell ref="A5:I5"/>
    <mergeCell ref="B33:E33"/>
    <mergeCell ref="B55:D55"/>
    <mergeCell ref="B19:C19"/>
    <mergeCell ref="B50:D50"/>
    <mergeCell ref="B12:D12"/>
    <mergeCell ref="B37:E37"/>
    <mergeCell ref="B64:D64"/>
    <mergeCell ref="B30:E30"/>
    <mergeCell ref="B9:D9"/>
    <mergeCell ref="B10:D10"/>
    <mergeCell ref="B34:E34"/>
    <mergeCell ref="B32:E32"/>
    <mergeCell ref="B13:D13"/>
    <mergeCell ref="B63:D63"/>
    <mergeCell ref="B40:E40"/>
    <mergeCell ref="B35:E35"/>
    <mergeCell ref="L62:M62"/>
    <mergeCell ref="B58:D58"/>
    <mergeCell ref="B59:D59"/>
    <mergeCell ref="B60:D60"/>
    <mergeCell ref="B61:D61"/>
    <mergeCell ref="B25:C25"/>
    <mergeCell ref="G47:H47"/>
    <mergeCell ref="G46:H46"/>
    <mergeCell ref="B36:E36"/>
    <mergeCell ref="B39:E39"/>
  </mergeCells>
  <printOptions/>
  <pageMargins left="0.31496062992125984" right="0.31496062992125984" top="0.1968503937007874" bottom="0.1968503937007874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Recepcao</dc:creator>
  <cp:keywords/>
  <dc:description/>
  <cp:lastModifiedBy>SECRETARIA DE ADMINISTRAÇÃO</cp:lastModifiedBy>
  <cp:lastPrinted>2018-12-13T11:23:20Z</cp:lastPrinted>
  <dcterms:created xsi:type="dcterms:W3CDTF">2009-12-12T13:43:50Z</dcterms:created>
  <dcterms:modified xsi:type="dcterms:W3CDTF">2018-12-19T18:24:28Z</dcterms:modified>
  <cp:category/>
  <cp:version/>
  <cp:contentType/>
  <cp:contentStatus/>
</cp:coreProperties>
</file>